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1.3\Compras\## PROCESSOS\PROCESSOS 2021\TOMADA DE PREÇOS\TP ETE NOVA\"/>
    </mc:Choice>
  </mc:AlternateContent>
  <bookViews>
    <workbookView xWindow="0" yWindow="0" windowWidth="28800" windowHeight="12045" tabRatio="838" firstSheet="16" activeTab="16"/>
  </bookViews>
  <sheets>
    <sheet name="MEDIÇAO" sheetId="11" state="hidden" r:id="rId1"/>
    <sheet name="curvaABC" sheetId="16" state="hidden" r:id="rId2"/>
    <sheet name="Cronograma" sheetId="12" state="hidden" r:id="rId3"/>
    <sheet name="Cotações" sheetId="15" state="hidden" r:id="rId4"/>
    <sheet name="CP-01" sheetId="1" state="hidden" r:id="rId5"/>
    <sheet name="CP_02" sheetId="2" state="hidden" r:id="rId6"/>
    <sheet name="CP_03" sheetId="3" state="hidden" r:id="rId7"/>
    <sheet name="CP_04" sheetId="4" state="hidden" r:id="rId8"/>
    <sheet name="CP_05" sheetId="5" state="hidden" r:id="rId9"/>
    <sheet name="CP_06" sheetId="6" state="hidden" r:id="rId10"/>
    <sheet name=" CP_07" sheetId="7" state="hidden" r:id="rId11"/>
    <sheet name="CP-08" sheetId="8" state="hidden" r:id="rId12"/>
    <sheet name="CP-09" sheetId="9" state="hidden" r:id="rId13"/>
    <sheet name="CP-10" sheetId="10" state="hidden" r:id="rId14"/>
    <sheet name="PREÇO CHEIO" sheetId="17" state="hidden" r:id="rId15"/>
    <sheet name="PREÇO CHEIO CRONOGRAMA" sheetId="18" state="hidden" r:id="rId16"/>
    <sheet name="Planilha Orçamentária" sheetId="40" r:id="rId17"/>
    <sheet name="Cronograma Físico Financeiro" sheetId="43" r:id="rId18"/>
  </sheets>
  <definedNames>
    <definedName name="_xlnm._FilterDatabase" localSheetId="2" hidden="1">Cronograma!$F$8:$F$50</definedName>
    <definedName name="_xlnm._FilterDatabase" localSheetId="1" hidden="1">curvaABC!$A$2:$I$337</definedName>
    <definedName name="_xlnm._FilterDatabase" localSheetId="0" hidden="1">MEDIÇAO!$A$17:$I$697</definedName>
    <definedName name="_xlnm._FilterDatabase" localSheetId="14" hidden="1">'PREÇO CHEIO'!$A$7:$I$687</definedName>
    <definedName name="_xlnm._FilterDatabase" localSheetId="15" hidden="1">'PREÇO CHEIO CRONOGRAMA'!$F$8:$F$50</definedName>
    <definedName name="_xlnm.Print_Area" localSheetId="2">Cronograma!$A$1:$S$58</definedName>
    <definedName name="_xlnm.Print_Area" localSheetId="17">'Cronograma Físico Financeiro'!$A$1:$K$29</definedName>
    <definedName name="_xlnm.Print_Area" localSheetId="0">MEDIÇAO!$A$1:$U$701</definedName>
    <definedName name="_xlnm.Print_Area" localSheetId="16">'Planilha Orçamentária'!$B$1:$I$20</definedName>
    <definedName name="_xlnm.Print_Area" localSheetId="14">'PREÇO CHEIO'!$A$1:$I$692</definedName>
    <definedName name="_xlnm.Print_Area" localSheetId="15">'PREÇO CHEIO CRONOGRAMA'!$A$1:$S$58</definedName>
    <definedName name="_xlnm.Print_Titles" localSheetId="0">MEDIÇAO!$9:$15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1" i="43" l="1"/>
  <c r="J21" i="43"/>
  <c r="I21" i="43"/>
  <c r="H21" i="43"/>
  <c r="G21" i="43"/>
  <c r="K19" i="43"/>
  <c r="J19" i="43"/>
  <c r="I19" i="43"/>
  <c r="H19" i="43"/>
  <c r="G19" i="43"/>
  <c r="K17" i="43"/>
  <c r="J17" i="43"/>
  <c r="I17" i="43"/>
  <c r="H17" i="43"/>
  <c r="G17" i="43"/>
  <c r="K15" i="43"/>
  <c r="J15" i="43"/>
  <c r="I15" i="43"/>
  <c r="H15" i="43"/>
  <c r="G15" i="43"/>
  <c r="K13" i="43"/>
  <c r="J13" i="43"/>
  <c r="I13" i="43"/>
  <c r="H13" i="43"/>
  <c r="G13" i="43"/>
  <c r="F21" i="43"/>
  <c r="F19" i="43"/>
  <c r="F17" i="43"/>
  <c r="F15" i="43"/>
  <c r="F13" i="43"/>
  <c r="F23" i="43" l="1"/>
  <c r="J23" i="43"/>
  <c r="J20" i="43" s="1"/>
  <c r="H23" i="43"/>
  <c r="G23" i="43"/>
  <c r="K23" i="43"/>
  <c r="I23" i="43"/>
  <c r="F14" i="43" l="1"/>
  <c r="E23" i="43"/>
  <c r="E18" i="43" s="1"/>
  <c r="G18" i="43"/>
  <c r="G14" i="43"/>
  <c r="G20" i="43"/>
  <c r="G16" i="43"/>
  <c r="G12" i="43"/>
  <c r="J18" i="43"/>
  <c r="J14" i="43"/>
  <c r="J12" i="43"/>
  <c r="I20" i="43"/>
  <c r="I16" i="43"/>
  <c r="I12" i="43"/>
  <c r="I18" i="43"/>
  <c r="I14" i="43"/>
  <c r="J16" i="43"/>
  <c r="K18" i="43"/>
  <c r="K14" i="43"/>
  <c r="K20" i="43"/>
  <c r="K16" i="43"/>
  <c r="K12" i="43"/>
  <c r="F20" i="43"/>
  <c r="F18" i="43"/>
  <c r="F12" i="43"/>
  <c r="F16" i="43"/>
  <c r="G22" i="43" l="1"/>
  <c r="E16" i="43"/>
  <c r="E14" i="43"/>
  <c r="I22" i="43"/>
  <c r="J22" i="43"/>
  <c r="E12" i="43"/>
  <c r="K22" i="43"/>
  <c r="F22" i="43"/>
  <c r="E20" i="43"/>
  <c r="H22" i="43"/>
  <c r="H20" i="43"/>
  <c r="H16" i="43"/>
  <c r="H12" i="43"/>
  <c r="H18" i="43"/>
  <c r="H14" i="43"/>
  <c r="H19" i="40"/>
  <c r="I19" i="40" s="1"/>
  <c r="H18" i="40"/>
  <c r="I18" i="40" s="1"/>
  <c r="E22" i="43" l="1"/>
  <c r="H15" i="40"/>
  <c r="I15" i="40" s="1"/>
  <c r="H17" i="40"/>
  <c r="I17" i="40" s="1"/>
  <c r="H16" i="40"/>
  <c r="I16" i="40" s="1"/>
  <c r="C8" i="18"/>
  <c r="B9" i="18"/>
  <c r="S9" i="18"/>
  <c r="B11" i="18"/>
  <c r="S11" i="18"/>
  <c r="B13" i="18"/>
  <c r="S13" i="18"/>
  <c r="B15" i="18"/>
  <c r="S15" i="18"/>
  <c r="B17" i="18"/>
  <c r="S17" i="18"/>
  <c r="B19" i="18"/>
  <c r="S19" i="18"/>
  <c r="B21" i="18"/>
  <c r="S21" i="18"/>
  <c r="B23" i="18"/>
  <c r="S23" i="18"/>
  <c r="B25" i="18"/>
  <c r="S25" i="18"/>
  <c r="B27" i="18"/>
  <c r="S27" i="18"/>
  <c r="B29" i="18"/>
  <c r="S29" i="18"/>
  <c r="B31" i="18"/>
  <c r="S31" i="18"/>
  <c r="B33" i="18"/>
  <c r="S33" i="18"/>
  <c r="B35" i="18"/>
  <c r="S35" i="18"/>
  <c r="B37" i="18"/>
  <c r="S37" i="18"/>
  <c r="B39" i="18"/>
  <c r="S39" i="18"/>
  <c r="B41" i="18"/>
  <c r="S41" i="18"/>
  <c r="B43" i="18"/>
  <c r="S43" i="18"/>
  <c r="B45" i="18"/>
  <c r="L45" i="18"/>
  <c r="M45" i="18"/>
  <c r="N45" i="18"/>
  <c r="O45" i="18"/>
  <c r="P45" i="18"/>
  <c r="K3" i="17"/>
  <c r="G8" i="17"/>
  <c r="H8" i="17" s="1"/>
  <c r="I8" i="17" s="1"/>
  <c r="G9" i="17"/>
  <c r="H9" i="17" s="1"/>
  <c r="I9" i="17" s="1"/>
  <c r="G10" i="17"/>
  <c r="H10" i="17" s="1"/>
  <c r="I10" i="17" s="1"/>
  <c r="F11" i="17"/>
  <c r="G11" i="17"/>
  <c r="H11" i="17" s="1"/>
  <c r="G13" i="17"/>
  <c r="H13" i="17" s="1"/>
  <c r="I13" i="17" s="1"/>
  <c r="G14" i="17"/>
  <c r="H14" i="17" s="1"/>
  <c r="I14" i="17"/>
  <c r="G15" i="17"/>
  <c r="H15" i="17" s="1"/>
  <c r="I15" i="17" s="1"/>
  <c r="I12" i="17" s="1"/>
  <c r="E11" i="18" s="1"/>
  <c r="G16" i="17"/>
  <c r="H16" i="17" s="1"/>
  <c r="I16" i="17" s="1"/>
  <c r="G19" i="17"/>
  <c r="H19" i="17" s="1"/>
  <c r="I19" i="17" s="1"/>
  <c r="G20" i="17"/>
  <c r="H20" i="17" s="1"/>
  <c r="I20" i="17" s="1"/>
  <c r="G21" i="17"/>
  <c r="H21" i="17" s="1"/>
  <c r="I21" i="17" s="1"/>
  <c r="G22" i="17"/>
  <c r="H22" i="17" s="1"/>
  <c r="I22" i="17" s="1"/>
  <c r="G23" i="17"/>
  <c r="H23" i="17" s="1"/>
  <c r="I23" i="17" s="1"/>
  <c r="G25" i="17"/>
  <c r="H25" i="17" s="1"/>
  <c r="I25" i="17" s="1"/>
  <c r="G26" i="17"/>
  <c r="H26" i="17" s="1"/>
  <c r="I26" i="17" s="1"/>
  <c r="F27" i="17"/>
  <c r="G27" i="17"/>
  <c r="H27" i="17" s="1"/>
  <c r="I27" i="17" s="1"/>
  <c r="G28" i="17"/>
  <c r="H28" i="17" s="1"/>
  <c r="I28" i="17" s="1"/>
  <c r="G29" i="17"/>
  <c r="H29" i="17" s="1"/>
  <c r="I29" i="17" s="1"/>
  <c r="G30" i="17"/>
  <c r="H30" i="17" s="1"/>
  <c r="I30" i="17" s="1"/>
  <c r="G31" i="17"/>
  <c r="H31" i="17" s="1"/>
  <c r="I31" i="17" s="1"/>
  <c r="F32" i="17"/>
  <c r="G32" i="17"/>
  <c r="H32" i="17" s="1"/>
  <c r="I32" i="17" s="1"/>
  <c r="G33" i="17"/>
  <c r="H33" i="17" s="1"/>
  <c r="I33" i="17" s="1"/>
  <c r="G34" i="17"/>
  <c r="H34" i="17" s="1"/>
  <c r="I34" i="17" s="1"/>
  <c r="G36" i="17"/>
  <c r="H36" i="17"/>
  <c r="I36" i="17" s="1"/>
  <c r="G37" i="17"/>
  <c r="H37" i="17" s="1"/>
  <c r="I37" i="17" s="1"/>
  <c r="F38" i="17"/>
  <c r="G38" i="17"/>
  <c r="H38" i="17" s="1"/>
  <c r="G39" i="17"/>
  <c r="H39" i="17" s="1"/>
  <c r="I39" i="17" s="1"/>
  <c r="G41" i="17"/>
  <c r="H41" i="17" s="1"/>
  <c r="I41" i="17" s="1"/>
  <c r="G42" i="17"/>
  <c r="H42" i="17" s="1"/>
  <c r="I42" i="17" s="1"/>
  <c r="G43" i="17"/>
  <c r="H43" i="17" s="1"/>
  <c r="I43" i="17" s="1"/>
  <c r="G44" i="17"/>
  <c r="H44" i="17" s="1"/>
  <c r="I44" i="17" s="1"/>
  <c r="G45" i="17"/>
  <c r="H45" i="17" s="1"/>
  <c r="I45" i="17" s="1"/>
  <c r="G46" i="17"/>
  <c r="H46" i="17" s="1"/>
  <c r="I46" i="17" s="1"/>
  <c r="G47" i="17"/>
  <c r="H47" i="17"/>
  <c r="I47" i="17" s="1"/>
  <c r="G49" i="17"/>
  <c r="H49" i="17" s="1"/>
  <c r="I49" i="17" s="1"/>
  <c r="G50" i="17"/>
  <c r="H50" i="17" s="1"/>
  <c r="I50" i="17" s="1"/>
  <c r="F52" i="17"/>
  <c r="I52" i="17" s="1"/>
  <c r="G52" i="17"/>
  <c r="H52" i="17" s="1"/>
  <c r="G53" i="17"/>
  <c r="H53" i="17" s="1"/>
  <c r="I53" i="17" s="1"/>
  <c r="G55" i="17"/>
  <c r="H55" i="17"/>
  <c r="I55" i="17" s="1"/>
  <c r="G56" i="17"/>
  <c r="H56" i="17" s="1"/>
  <c r="I56" i="17" s="1"/>
  <c r="G57" i="17"/>
  <c r="H57" i="17" s="1"/>
  <c r="I57" i="17" s="1"/>
  <c r="G58" i="17"/>
  <c r="H58" i="17" s="1"/>
  <c r="I58" i="17" s="1"/>
  <c r="G59" i="17"/>
  <c r="H59" i="17" s="1"/>
  <c r="I59" i="17" s="1"/>
  <c r="G60" i="17"/>
  <c r="H60" i="17" s="1"/>
  <c r="I60" i="17" s="1"/>
  <c r="G63" i="17"/>
  <c r="H63" i="17" s="1"/>
  <c r="I63" i="17" s="1"/>
  <c r="G64" i="17"/>
  <c r="H64" i="17" s="1"/>
  <c r="I64" i="17" s="1"/>
  <c r="G65" i="17"/>
  <c r="H65" i="17" s="1"/>
  <c r="I65" i="17" s="1"/>
  <c r="I61" i="17" s="1"/>
  <c r="E15" i="18" s="1"/>
  <c r="G66" i="17"/>
  <c r="H66" i="17" s="1"/>
  <c r="I66" i="17" s="1"/>
  <c r="G67" i="17"/>
  <c r="H67" i="17" s="1"/>
  <c r="I67" i="17" s="1"/>
  <c r="G69" i="17"/>
  <c r="H69" i="17" s="1"/>
  <c r="I69" i="17" s="1"/>
  <c r="G70" i="17"/>
  <c r="H70" i="17" s="1"/>
  <c r="I70" i="17" s="1"/>
  <c r="G71" i="17"/>
  <c r="H71" i="17" s="1"/>
  <c r="I71" i="17" s="1"/>
  <c r="G72" i="17"/>
  <c r="H72" i="17" s="1"/>
  <c r="I72" i="17" s="1"/>
  <c r="G73" i="17"/>
  <c r="H73" i="17" s="1"/>
  <c r="I73" i="17" s="1"/>
  <c r="G76" i="17"/>
  <c r="H76" i="17" s="1"/>
  <c r="I76" i="17" s="1"/>
  <c r="G77" i="17"/>
  <c r="H77" i="17" s="1"/>
  <c r="I77" i="17" s="1"/>
  <c r="G78" i="17"/>
  <c r="H78" i="17" s="1"/>
  <c r="I78" i="17" s="1"/>
  <c r="G79" i="17"/>
  <c r="H79" i="17" s="1"/>
  <c r="I79" i="17" s="1"/>
  <c r="G82" i="17"/>
  <c r="H82" i="17" s="1"/>
  <c r="I82" i="17" s="1"/>
  <c r="G84" i="17"/>
  <c r="H84" i="17" s="1"/>
  <c r="I84" i="17" s="1"/>
  <c r="G85" i="17"/>
  <c r="H85" i="17" s="1"/>
  <c r="I85" i="17" s="1"/>
  <c r="G86" i="17"/>
  <c r="H86" i="17" s="1"/>
  <c r="I86" i="17" s="1"/>
  <c r="F87" i="17"/>
  <c r="G87" i="17"/>
  <c r="H87" i="17" s="1"/>
  <c r="G88" i="17"/>
  <c r="H88" i="17" s="1"/>
  <c r="I88" i="17" s="1"/>
  <c r="F89" i="17"/>
  <c r="G89" i="17"/>
  <c r="H89" i="17" s="1"/>
  <c r="G90" i="17"/>
  <c r="H90" i="17" s="1"/>
  <c r="I90" i="17" s="1"/>
  <c r="G91" i="17"/>
  <c r="H91" i="17" s="1"/>
  <c r="I91" i="17" s="1"/>
  <c r="G92" i="17"/>
  <c r="H92" i="17" s="1"/>
  <c r="I92" i="17" s="1"/>
  <c r="G93" i="17"/>
  <c r="H93" i="17" s="1"/>
  <c r="I93" i="17" s="1"/>
  <c r="G94" i="17"/>
  <c r="H94" i="17" s="1"/>
  <c r="I94" i="17" s="1"/>
  <c r="G95" i="17"/>
  <c r="H95" i="17" s="1"/>
  <c r="I95" i="17" s="1"/>
  <c r="G97" i="17"/>
  <c r="H97" i="17" s="1"/>
  <c r="I97" i="17"/>
  <c r="G98" i="17"/>
  <c r="H98" i="17"/>
  <c r="I98" i="17" s="1"/>
  <c r="G99" i="17"/>
  <c r="H99" i="17" s="1"/>
  <c r="I99" i="17" s="1"/>
  <c r="F100" i="17"/>
  <c r="G100" i="17"/>
  <c r="H100" i="17" s="1"/>
  <c r="H101" i="17"/>
  <c r="I101" i="17" s="1"/>
  <c r="G102" i="17"/>
  <c r="H102" i="17" s="1"/>
  <c r="I102" i="17" s="1"/>
  <c r="G103" i="17"/>
  <c r="H103" i="17"/>
  <c r="I103" i="17" s="1"/>
  <c r="G105" i="17"/>
  <c r="H105" i="17" s="1"/>
  <c r="I105" i="17" s="1"/>
  <c r="G106" i="17"/>
  <c r="H106" i="17" s="1"/>
  <c r="I106" i="17" s="1"/>
  <c r="G107" i="17"/>
  <c r="H107" i="17" s="1"/>
  <c r="I107" i="17" s="1"/>
  <c r="F108" i="17"/>
  <c r="G108" i="17"/>
  <c r="H108" i="17" s="1"/>
  <c r="G109" i="17"/>
  <c r="H109" i="17" s="1"/>
  <c r="I109" i="17" s="1"/>
  <c r="G110" i="17"/>
  <c r="H110" i="17" s="1"/>
  <c r="I110" i="17" s="1"/>
  <c r="G112" i="17"/>
  <c r="H112" i="17" s="1"/>
  <c r="I112" i="17" s="1"/>
  <c r="G113" i="17"/>
  <c r="H113" i="17" s="1"/>
  <c r="I113" i="17" s="1"/>
  <c r="G114" i="17"/>
  <c r="H114" i="17" s="1"/>
  <c r="I114" i="17" s="1"/>
  <c r="G115" i="17"/>
  <c r="H115" i="17" s="1"/>
  <c r="I115" i="17" s="1"/>
  <c r="G116" i="17"/>
  <c r="H116" i="17" s="1"/>
  <c r="I116" i="17" s="1"/>
  <c r="H117" i="17"/>
  <c r="I117" i="17" s="1"/>
  <c r="G118" i="17"/>
  <c r="H118" i="17" s="1"/>
  <c r="I118" i="17" s="1"/>
  <c r="G119" i="17"/>
  <c r="H119" i="17" s="1"/>
  <c r="I119" i="17" s="1"/>
  <c r="G120" i="17"/>
  <c r="H120" i="17" s="1"/>
  <c r="I120" i="17" s="1"/>
  <c r="G121" i="17"/>
  <c r="H121" i="17" s="1"/>
  <c r="I121" i="17" s="1"/>
  <c r="G122" i="17"/>
  <c r="H122" i="17" s="1"/>
  <c r="I122" i="17" s="1"/>
  <c r="G123" i="17"/>
  <c r="H123" i="17" s="1"/>
  <c r="I123" i="17" s="1"/>
  <c r="G124" i="17"/>
  <c r="H124" i="17"/>
  <c r="I124" i="17" s="1"/>
  <c r="H125" i="17"/>
  <c r="I125" i="17" s="1"/>
  <c r="G126" i="17"/>
  <c r="H126" i="17" s="1"/>
  <c r="I126" i="17" s="1"/>
  <c r="G127" i="17"/>
  <c r="H127" i="17" s="1"/>
  <c r="I127" i="17" s="1"/>
  <c r="G128" i="17"/>
  <c r="H128" i="17" s="1"/>
  <c r="I128" i="17"/>
  <c r="G129" i="17"/>
  <c r="H129" i="17" s="1"/>
  <c r="I129" i="17" s="1"/>
  <c r="G130" i="17"/>
  <c r="H130" i="17" s="1"/>
  <c r="I130" i="17" s="1"/>
  <c r="G131" i="17"/>
  <c r="H131" i="17"/>
  <c r="I131" i="17" s="1"/>
  <c r="G132" i="17"/>
  <c r="H132" i="17" s="1"/>
  <c r="I132" i="17" s="1"/>
  <c r="G133" i="17"/>
  <c r="H133" i="17" s="1"/>
  <c r="I133" i="17" s="1"/>
  <c r="G134" i="17"/>
  <c r="H134" i="17" s="1"/>
  <c r="I134" i="17" s="1"/>
  <c r="G135" i="17"/>
  <c r="H135" i="17" s="1"/>
  <c r="I135" i="17" s="1"/>
  <c r="G136" i="17"/>
  <c r="H136" i="17" s="1"/>
  <c r="I136" i="17" s="1"/>
  <c r="G137" i="17"/>
  <c r="H137" i="17" s="1"/>
  <c r="I137" i="17" s="1"/>
  <c r="G138" i="17"/>
  <c r="H138" i="17" s="1"/>
  <c r="I138" i="17" s="1"/>
  <c r="G139" i="17"/>
  <c r="H139" i="17"/>
  <c r="I139" i="17" s="1"/>
  <c r="G140" i="17"/>
  <c r="H140" i="17" s="1"/>
  <c r="I140" i="17" s="1"/>
  <c r="G141" i="17"/>
  <c r="H141" i="17" s="1"/>
  <c r="I141" i="17" s="1"/>
  <c r="G142" i="17"/>
  <c r="H142" i="17" s="1"/>
  <c r="I142" i="17" s="1"/>
  <c r="G143" i="17"/>
  <c r="H143" i="17" s="1"/>
  <c r="I143" i="17" s="1"/>
  <c r="G144" i="17"/>
  <c r="H144" i="17" s="1"/>
  <c r="I144" i="17" s="1"/>
  <c r="G145" i="17"/>
  <c r="H145" i="17"/>
  <c r="I145" i="17" s="1"/>
  <c r="G146" i="17"/>
  <c r="H146" i="17" s="1"/>
  <c r="I146" i="17" s="1"/>
  <c r="G147" i="17"/>
  <c r="H147" i="17" s="1"/>
  <c r="I147" i="17" s="1"/>
  <c r="G148" i="17"/>
  <c r="H148" i="17" s="1"/>
  <c r="I148" i="17" s="1"/>
  <c r="H149" i="17"/>
  <c r="I149" i="17" s="1"/>
  <c r="G150" i="17"/>
  <c r="H150" i="17"/>
  <c r="I150" i="17" s="1"/>
  <c r="G153" i="17"/>
  <c r="H153" i="17" s="1"/>
  <c r="I153" i="17" s="1"/>
  <c r="G154" i="17"/>
  <c r="H154" i="17" s="1"/>
  <c r="I154" i="17" s="1"/>
  <c r="G156" i="17"/>
  <c r="H156" i="17" s="1"/>
  <c r="I156" i="17" s="1"/>
  <c r="G157" i="17"/>
  <c r="H157" i="17"/>
  <c r="I157" i="17" s="1"/>
  <c r="G158" i="17"/>
  <c r="H158" i="17" s="1"/>
  <c r="I158" i="17"/>
  <c r="G159" i="17"/>
  <c r="H159" i="17" s="1"/>
  <c r="I159" i="17" s="1"/>
  <c r="G160" i="17"/>
  <c r="H160" i="17" s="1"/>
  <c r="I160" i="17" s="1"/>
  <c r="G161" i="17"/>
  <c r="H161" i="17" s="1"/>
  <c r="I161" i="17" s="1"/>
  <c r="G162" i="17"/>
  <c r="H162" i="17" s="1"/>
  <c r="I162" i="17" s="1"/>
  <c r="G163" i="17"/>
  <c r="H163" i="17" s="1"/>
  <c r="I163" i="17" s="1"/>
  <c r="F165" i="17"/>
  <c r="G165" i="17"/>
  <c r="H165" i="17" s="1"/>
  <c r="G166" i="17"/>
  <c r="H166" i="17" s="1"/>
  <c r="I166" i="17" s="1"/>
  <c r="G168" i="17"/>
  <c r="H168" i="17" s="1"/>
  <c r="I168" i="17" s="1"/>
  <c r="G169" i="17"/>
  <c r="H169" i="17" s="1"/>
  <c r="I169" i="17" s="1"/>
  <c r="G171" i="17"/>
  <c r="H171" i="17" s="1"/>
  <c r="I171" i="17" s="1"/>
  <c r="G173" i="17"/>
  <c r="H173" i="17"/>
  <c r="I173" i="17" s="1"/>
  <c r="G175" i="17"/>
  <c r="H175" i="17" s="1"/>
  <c r="I175" i="17" s="1"/>
  <c r="G176" i="17"/>
  <c r="H176" i="17"/>
  <c r="I176" i="17" s="1"/>
  <c r="G177" i="17"/>
  <c r="H177" i="17" s="1"/>
  <c r="I177" i="17" s="1"/>
  <c r="G178" i="17"/>
  <c r="H178" i="17" s="1"/>
  <c r="I178" i="17" s="1"/>
  <c r="G179" i="17"/>
  <c r="H179" i="17" s="1"/>
  <c r="I179" i="17" s="1"/>
  <c r="G180" i="17"/>
  <c r="H180" i="17" s="1"/>
  <c r="I180" i="17" s="1"/>
  <c r="F182" i="17"/>
  <c r="G182" i="17"/>
  <c r="H182" i="17"/>
  <c r="G183" i="17"/>
  <c r="H183" i="17" s="1"/>
  <c r="I183" i="17" s="1"/>
  <c r="G186" i="17"/>
  <c r="H186" i="17" s="1"/>
  <c r="I186" i="17"/>
  <c r="G188" i="17"/>
  <c r="H188" i="17"/>
  <c r="I188" i="17" s="1"/>
  <c r="G189" i="17"/>
  <c r="H189" i="17" s="1"/>
  <c r="I189" i="17" s="1"/>
  <c r="G190" i="17"/>
  <c r="H190" i="17" s="1"/>
  <c r="I190" i="17" s="1"/>
  <c r="G191" i="17"/>
  <c r="H191" i="17" s="1"/>
  <c r="I191" i="17"/>
  <c r="G192" i="17"/>
  <c r="H192" i="17"/>
  <c r="I192" i="17" s="1"/>
  <c r="G194" i="17"/>
  <c r="H194" i="17" s="1"/>
  <c r="I194" i="17"/>
  <c r="G195" i="17"/>
  <c r="H195" i="17" s="1"/>
  <c r="I195" i="17" s="1"/>
  <c r="G196" i="17"/>
  <c r="H196" i="17" s="1"/>
  <c r="I196" i="17" s="1"/>
  <c r="G197" i="17"/>
  <c r="H197" i="17" s="1"/>
  <c r="I197" i="17" s="1"/>
  <c r="F198" i="17"/>
  <c r="G198" i="17"/>
  <c r="H198" i="17" s="1"/>
  <c r="I198" i="17" s="1"/>
  <c r="G199" i="17"/>
  <c r="H199" i="17" s="1"/>
  <c r="I199" i="17" s="1"/>
  <c r="G200" i="17"/>
  <c r="H200" i="17" s="1"/>
  <c r="I200" i="17" s="1"/>
  <c r="F201" i="17"/>
  <c r="G201" i="17"/>
  <c r="H201" i="17"/>
  <c r="G202" i="17"/>
  <c r="H202" i="17" s="1"/>
  <c r="G203" i="17"/>
  <c r="H203" i="17" s="1"/>
  <c r="I203" i="17" s="1"/>
  <c r="F204" i="17"/>
  <c r="G204" i="17"/>
  <c r="H204" i="17"/>
  <c r="G205" i="17"/>
  <c r="H205" i="17"/>
  <c r="I205" i="17" s="1"/>
  <c r="F208" i="17"/>
  <c r="G208" i="17"/>
  <c r="H208" i="17" s="1"/>
  <c r="F210" i="17"/>
  <c r="G210" i="17"/>
  <c r="H210" i="17" s="1"/>
  <c r="F211" i="17"/>
  <c r="G211" i="17"/>
  <c r="H211" i="17"/>
  <c r="G212" i="17"/>
  <c r="H212" i="17" s="1"/>
  <c r="I212" i="17" s="1"/>
  <c r="G213" i="17"/>
  <c r="H213" i="17" s="1"/>
  <c r="I213" i="17" s="1"/>
  <c r="F214" i="17"/>
  <c r="G214" i="17"/>
  <c r="H214" i="17" s="1"/>
  <c r="I214" i="17" s="1"/>
  <c r="F215" i="17"/>
  <c r="I215" i="17" s="1"/>
  <c r="G215" i="17"/>
  <c r="H215" i="17"/>
  <c r="F216" i="17"/>
  <c r="G216" i="17"/>
  <c r="H216" i="17" s="1"/>
  <c r="F217" i="17"/>
  <c r="G217" i="17"/>
  <c r="H217" i="17"/>
  <c r="F218" i="17"/>
  <c r="G218" i="17"/>
  <c r="H218" i="17" s="1"/>
  <c r="F219" i="17"/>
  <c r="G219" i="17"/>
  <c r="H219" i="17" s="1"/>
  <c r="G221" i="17"/>
  <c r="H221" i="17"/>
  <c r="I221" i="17" s="1"/>
  <c r="G223" i="17"/>
  <c r="H223" i="17" s="1"/>
  <c r="I223" i="17" s="1"/>
  <c r="G224" i="17"/>
  <c r="H224" i="17" s="1"/>
  <c r="I224" i="17" s="1"/>
  <c r="G225" i="17"/>
  <c r="H225" i="17" s="1"/>
  <c r="I225" i="17" s="1"/>
  <c r="G226" i="17"/>
  <c r="H226" i="17"/>
  <c r="I226" i="17" s="1"/>
  <c r="G228" i="17"/>
  <c r="H228" i="17" s="1"/>
  <c r="I228" i="17"/>
  <c r="G229" i="17"/>
  <c r="I229" i="17"/>
  <c r="G231" i="17"/>
  <c r="H231" i="17" s="1"/>
  <c r="I231" i="17" s="1"/>
  <c r="G232" i="17"/>
  <c r="H232" i="17" s="1"/>
  <c r="I232" i="17"/>
  <c r="G233" i="17"/>
  <c r="H233" i="17"/>
  <c r="I233" i="17" s="1"/>
  <c r="G234" i="17"/>
  <c r="H234" i="17" s="1"/>
  <c r="I234" i="17" s="1"/>
  <c r="G236" i="17"/>
  <c r="H236" i="17" s="1"/>
  <c r="I236" i="17" s="1"/>
  <c r="G237" i="17"/>
  <c r="H237" i="17" s="1"/>
  <c r="I237" i="17" s="1"/>
  <c r="G238" i="17"/>
  <c r="H238" i="17"/>
  <c r="I238" i="17" s="1"/>
  <c r="G239" i="17"/>
  <c r="H239" i="17" s="1"/>
  <c r="I239" i="17" s="1"/>
  <c r="G240" i="17"/>
  <c r="H240" i="17" s="1"/>
  <c r="I240" i="17" s="1"/>
  <c r="G241" i="17"/>
  <c r="H241" i="17" s="1"/>
  <c r="I241" i="17" s="1"/>
  <c r="G242" i="17"/>
  <c r="H242" i="17"/>
  <c r="I242" i="17" s="1"/>
  <c r="G243" i="17"/>
  <c r="H243" i="17" s="1"/>
  <c r="I243" i="17" s="1"/>
  <c r="G244" i="17"/>
  <c r="H244" i="17" s="1"/>
  <c r="I244" i="17" s="1"/>
  <c r="F247" i="17"/>
  <c r="G247" i="17"/>
  <c r="H247" i="17" s="1"/>
  <c r="G249" i="17"/>
  <c r="H249" i="17"/>
  <c r="I249" i="17" s="1"/>
  <c r="G250" i="17"/>
  <c r="H250" i="17" s="1"/>
  <c r="I250" i="17" s="1"/>
  <c r="G251" i="17"/>
  <c r="H251" i="17" s="1"/>
  <c r="I251" i="17" s="1"/>
  <c r="G252" i="17"/>
  <c r="H252" i="17" s="1"/>
  <c r="I252" i="17" s="1"/>
  <c r="G253" i="17"/>
  <c r="H253" i="17" s="1"/>
  <c r="I253" i="17" s="1"/>
  <c r="G254" i="17"/>
  <c r="H254" i="17" s="1"/>
  <c r="I254" i="17" s="1"/>
  <c r="G256" i="17"/>
  <c r="H256" i="17" s="1"/>
  <c r="I256" i="17" s="1"/>
  <c r="G257" i="17"/>
  <c r="H257" i="17" s="1"/>
  <c r="I257" i="17"/>
  <c r="G258" i="17"/>
  <c r="H258" i="17"/>
  <c r="I258" i="17" s="1"/>
  <c r="G259" i="17"/>
  <c r="H259" i="17" s="1"/>
  <c r="I259" i="17" s="1"/>
  <c r="F260" i="17"/>
  <c r="G260" i="17"/>
  <c r="H260" i="17" s="1"/>
  <c r="G261" i="17"/>
  <c r="H261" i="17" s="1"/>
  <c r="I261" i="17"/>
  <c r="G262" i="17"/>
  <c r="H262" i="17" s="1"/>
  <c r="I262" i="17" s="1"/>
  <c r="G263" i="17"/>
  <c r="H263" i="17" s="1"/>
  <c r="I263" i="17" s="1"/>
  <c r="G264" i="17"/>
  <c r="H264" i="17" s="1"/>
  <c r="I264" i="17" s="1"/>
  <c r="G265" i="17"/>
  <c r="H265" i="17" s="1"/>
  <c r="I265" i="17"/>
  <c r="G266" i="17"/>
  <c r="H266" i="17"/>
  <c r="I266" i="17" s="1"/>
  <c r="G269" i="17"/>
  <c r="H269" i="17" s="1"/>
  <c r="I269" i="17" s="1"/>
  <c r="G271" i="17"/>
  <c r="H271" i="17" s="1"/>
  <c r="I271" i="17" s="1"/>
  <c r="G272" i="17"/>
  <c r="H272" i="17" s="1"/>
  <c r="I272" i="17" s="1"/>
  <c r="G273" i="17"/>
  <c r="H273" i="17"/>
  <c r="I273" i="17" s="1"/>
  <c r="G274" i="17"/>
  <c r="H274" i="17" s="1"/>
  <c r="I274" i="17" s="1"/>
  <c r="G275" i="17"/>
  <c r="H275" i="17" s="1"/>
  <c r="I275" i="17" s="1"/>
  <c r="G276" i="17"/>
  <c r="H276" i="17" s="1"/>
  <c r="I276" i="17" s="1"/>
  <c r="G277" i="17"/>
  <c r="H277" i="17"/>
  <c r="I277" i="17" s="1"/>
  <c r="G278" i="17"/>
  <c r="H278" i="17" s="1"/>
  <c r="I278" i="17" s="1"/>
  <c r="G280" i="17"/>
  <c r="H280" i="17" s="1"/>
  <c r="I280" i="17" s="1"/>
  <c r="G281" i="17"/>
  <c r="H281" i="17" s="1"/>
  <c r="I281" i="17" s="1"/>
  <c r="G282" i="17"/>
  <c r="H282" i="17" s="1"/>
  <c r="I282" i="17" s="1"/>
  <c r="F283" i="17"/>
  <c r="G283" i="17"/>
  <c r="H283" i="17" s="1"/>
  <c r="G284" i="17"/>
  <c r="H284" i="17" s="1"/>
  <c r="I284" i="17" s="1"/>
  <c r="G285" i="17"/>
  <c r="H285" i="17" s="1"/>
  <c r="I285" i="17" s="1"/>
  <c r="G287" i="17"/>
  <c r="H287" i="17" s="1"/>
  <c r="I287" i="17" s="1"/>
  <c r="G288" i="17"/>
  <c r="H288" i="17" s="1"/>
  <c r="I288" i="17" s="1"/>
  <c r="G289" i="17"/>
  <c r="H289" i="17" s="1"/>
  <c r="I289" i="17" s="1"/>
  <c r="G291" i="17"/>
  <c r="H291" i="17" s="1"/>
  <c r="I291" i="17" s="1"/>
  <c r="G292" i="17"/>
  <c r="H292" i="17" s="1"/>
  <c r="I292" i="17" s="1"/>
  <c r="G293" i="17"/>
  <c r="H293" i="17" s="1"/>
  <c r="I293" i="17" s="1"/>
  <c r="G294" i="17"/>
  <c r="H294" i="17" s="1"/>
  <c r="I294" i="17" s="1"/>
  <c r="F295" i="17"/>
  <c r="G295" i="17"/>
  <c r="H295" i="17" s="1"/>
  <c r="G296" i="17"/>
  <c r="H296" i="17" s="1"/>
  <c r="I296" i="17" s="1"/>
  <c r="G298" i="17"/>
  <c r="H298" i="17"/>
  <c r="I298" i="17" s="1"/>
  <c r="G299" i="17"/>
  <c r="H299" i="17" s="1"/>
  <c r="I299" i="17" s="1"/>
  <c r="G300" i="17"/>
  <c r="H300" i="17" s="1"/>
  <c r="I300" i="17" s="1"/>
  <c r="G301" i="17"/>
  <c r="H301" i="17" s="1"/>
  <c r="I301" i="17" s="1"/>
  <c r="G302" i="17"/>
  <c r="H302" i="17"/>
  <c r="I302" i="17" s="1"/>
  <c r="G303" i="17"/>
  <c r="H303" i="17" s="1"/>
  <c r="I303" i="17" s="1"/>
  <c r="G304" i="17"/>
  <c r="H304" i="17" s="1"/>
  <c r="I304" i="17" s="1"/>
  <c r="G305" i="17"/>
  <c r="H305" i="17" s="1"/>
  <c r="I305" i="17" s="1"/>
  <c r="G306" i="17"/>
  <c r="H306" i="17" s="1"/>
  <c r="I306" i="17" s="1"/>
  <c r="G307" i="17"/>
  <c r="H307" i="17" s="1"/>
  <c r="I307" i="17" s="1"/>
  <c r="G308" i="17"/>
  <c r="H308" i="17" s="1"/>
  <c r="I308" i="17" s="1"/>
  <c r="G309" i="17"/>
  <c r="H309" i="17" s="1"/>
  <c r="I309" i="17" s="1"/>
  <c r="G310" i="17"/>
  <c r="H310" i="17" s="1"/>
  <c r="I310" i="17" s="1"/>
  <c r="G311" i="17"/>
  <c r="H311" i="17" s="1"/>
  <c r="I311" i="17" s="1"/>
  <c r="G312" i="17"/>
  <c r="H312" i="17"/>
  <c r="I312" i="17" s="1"/>
  <c r="G313" i="17"/>
  <c r="H313" i="17" s="1"/>
  <c r="I313" i="17" s="1"/>
  <c r="G314" i="17"/>
  <c r="H314" i="17"/>
  <c r="I314" i="17" s="1"/>
  <c r="G315" i="17"/>
  <c r="H315" i="17" s="1"/>
  <c r="I315" i="17" s="1"/>
  <c r="G316" i="17"/>
  <c r="H316" i="17"/>
  <c r="I316" i="17" s="1"/>
  <c r="G317" i="17"/>
  <c r="H317" i="17" s="1"/>
  <c r="I317" i="17" s="1"/>
  <c r="G318" i="17"/>
  <c r="H318" i="17" s="1"/>
  <c r="I318" i="17" s="1"/>
  <c r="G319" i="17"/>
  <c r="H319" i="17" s="1"/>
  <c r="I319" i="17" s="1"/>
  <c r="G320" i="17"/>
  <c r="H320" i="17" s="1"/>
  <c r="I320" i="17" s="1"/>
  <c r="G321" i="17"/>
  <c r="H321" i="17" s="1"/>
  <c r="I321" i="17" s="1"/>
  <c r="G322" i="17"/>
  <c r="H322" i="17" s="1"/>
  <c r="I322" i="17" s="1"/>
  <c r="G323" i="17"/>
  <c r="H323" i="17" s="1"/>
  <c r="I323" i="17" s="1"/>
  <c r="G324" i="17"/>
  <c r="H324" i="17" s="1"/>
  <c r="I324" i="17" s="1"/>
  <c r="G325" i="17"/>
  <c r="H325" i="17" s="1"/>
  <c r="I325" i="17" s="1"/>
  <c r="G326" i="17"/>
  <c r="H326" i="17" s="1"/>
  <c r="I326" i="17" s="1"/>
  <c r="G327" i="17"/>
  <c r="H327" i="17" s="1"/>
  <c r="I327" i="17" s="1"/>
  <c r="G328" i="17"/>
  <c r="H328" i="17" s="1"/>
  <c r="I328" i="17" s="1"/>
  <c r="G329" i="17"/>
  <c r="H329" i="17" s="1"/>
  <c r="I329" i="17" s="1"/>
  <c r="G330" i="17"/>
  <c r="H330" i="17"/>
  <c r="I330" i="17" s="1"/>
  <c r="G331" i="17"/>
  <c r="H331" i="17" s="1"/>
  <c r="I331" i="17" s="1"/>
  <c r="G332" i="17"/>
  <c r="H332" i="17"/>
  <c r="I332" i="17" s="1"/>
  <c r="G333" i="17"/>
  <c r="H333" i="17" s="1"/>
  <c r="I333" i="17" s="1"/>
  <c r="G334" i="17"/>
  <c r="H334" i="17"/>
  <c r="I334" i="17" s="1"/>
  <c r="G335" i="17"/>
  <c r="H335" i="17" s="1"/>
  <c r="I335" i="17" s="1"/>
  <c r="G337" i="17"/>
  <c r="H337" i="17" s="1"/>
  <c r="I337" i="17" s="1"/>
  <c r="G340" i="17"/>
  <c r="H340" i="17" s="1"/>
  <c r="I340" i="17" s="1"/>
  <c r="G342" i="17"/>
  <c r="H342" i="17" s="1"/>
  <c r="I342" i="17" s="1"/>
  <c r="G343" i="17"/>
  <c r="H343" i="17" s="1"/>
  <c r="I343" i="17" s="1"/>
  <c r="G344" i="17"/>
  <c r="H344" i="17" s="1"/>
  <c r="I344" i="17" s="1"/>
  <c r="G345" i="17"/>
  <c r="H345" i="17" s="1"/>
  <c r="I345" i="17" s="1"/>
  <c r="G346" i="17"/>
  <c r="H346" i="17" s="1"/>
  <c r="I346" i="17" s="1"/>
  <c r="G347" i="17"/>
  <c r="H347" i="17" s="1"/>
  <c r="I347" i="17" s="1"/>
  <c r="G349" i="17"/>
  <c r="H349" i="17"/>
  <c r="I349" i="17" s="1"/>
  <c r="G350" i="17"/>
  <c r="H350" i="17" s="1"/>
  <c r="I350" i="17" s="1"/>
  <c r="F351" i="17"/>
  <c r="G351" i="17"/>
  <c r="H351" i="17" s="1"/>
  <c r="G352" i="17"/>
  <c r="H352" i="17" s="1"/>
  <c r="G353" i="17"/>
  <c r="H353" i="17" s="1"/>
  <c r="I353" i="17" s="1"/>
  <c r="G354" i="17"/>
  <c r="H354" i="17"/>
  <c r="I354" i="17" s="1"/>
  <c r="G355" i="17"/>
  <c r="H355" i="17" s="1"/>
  <c r="I355" i="17" s="1"/>
  <c r="F356" i="17"/>
  <c r="G356" i="17"/>
  <c r="H356" i="17" s="1"/>
  <c r="G357" i="17"/>
  <c r="H357" i="17" s="1"/>
  <c r="I357" i="17" s="1"/>
  <c r="G358" i="17"/>
  <c r="H358" i="17" s="1"/>
  <c r="I358" i="17" s="1"/>
  <c r="G359" i="17"/>
  <c r="H359" i="17" s="1"/>
  <c r="I359" i="17" s="1"/>
  <c r="G360" i="17"/>
  <c r="H360" i="17" s="1"/>
  <c r="I360" i="17" s="1"/>
  <c r="G361" i="17"/>
  <c r="H361" i="17" s="1"/>
  <c r="I361" i="17" s="1"/>
  <c r="G362" i="17"/>
  <c r="H362" i="17" s="1"/>
  <c r="I362" i="17" s="1"/>
  <c r="G363" i="17"/>
  <c r="H363" i="17" s="1"/>
  <c r="I363" i="17" s="1"/>
  <c r="G364" i="17"/>
  <c r="H364" i="17" s="1"/>
  <c r="I364" i="17" s="1"/>
  <c r="G365" i="17"/>
  <c r="H365" i="17"/>
  <c r="I365" i="17" s="1"/>
  <c r="G366" i="17"/>
  <c r="H366" i="17" s="1"/>
  <c r="I366" i="17" s="1"/>
  <c r="G367" i="17"/>
  <c r="H367" i="17"/>
  <c r="I367" i="17" s="1"/>
  <c r="H368" i="17"/>
  <c r="I368" i="17" s="1"/>
  <c r="G369" i="17"/>
  <c r="H369" i="17" s="1"/>
  <c r="I369" i="17" s="1"/>
  <c r="F370" i="17"/>
  <c r="G370" i="17"/>
  <c r="H370" i="17" s="1"/>
  <c r="G371" i="17"/>
  <c r="H371" i="17" s="1"/>
  <c r="I371" i="17" s="1"/>
  <c r="G372" i="17"/>
  <c r="H372" i="17" s="1"/>
  <c r="I372" i="17" s="1"/>
  <c r="H373" i="17"/>
  <c r="I373" i="17" s="1"/>
  <c r="G374" i="17"/>
  <c r="H374" i="17" s="1"/>
  <c r="I374" i="17" s="1"/>
  <c r="G375" i="17"/>
  <c r="H375" i="17" s="1"/>
  <c r="I375" i="17" s="1"/>
  <c r="G376" i="17"/>
  <c r="H376" i="17" s="1"/>
  <c r="I376" i="17" s="1"/>
  <c r="G377" i="17"/>
  <c r="H377" i="17" s="1"/>
  <c r="I377" i="17" s="1"/>
  <c r="G378" i="17"/>
  <c r="H378" i="17" s="1"/>
  <c r="I378" i="17" s="1"/>
  <c r="G379" i="17"/>
  <c r="H379" i="17"/>
  <c r="I379" i="17" s="1"/>
  <c r="G380" i="17"/>
  <c r="H380" i="17" s="1"/>
  <c r="I380" i="17" s="1"/>
  <c r="G381" i="17"/>
  <c r="H381" i="17" s="1"/>
  <c r="I381" i="17" s="1"/>
  <c r="G382" i="17"/>
  <c r="H382" i="17" s="1"/>
  <c r="I382" i="17" s="1"/>
  <c r="G383" i="17"/>
  <c r="H383" i="17" s="1"/>
  <c r="I383" i="17" s="1"/>
  <c r="G384" i="17"/>
  <c r="H384" i="17" s="1"/>
  <c r="I384" i="17" s="1"/>
  <c r="G386" i="17"/>
  <c r="H386" i="17" s="1"/>
  <c r="I386" i="17" s="1"/>
  <c r="G387" i="17"/>
  <c r="H387" i="17"/>
  <c r="I387" i="17" s="1"/>
  <c r="G388" i="17"/>
  <c r="H388" i="17"/>
  <c r="I388" i="17"/>
  <c r="G389" i="17"/>
  <c r="H389" i="17" s="1"/>
  <c r="I389" i="17" s="1"/>
  <c r="G390" i="17"/>
  <c r="H390" i="17" s="1"/>
  <c r="I390" i="17" s="1"/>
  <c r="G391" i="17"/>
  <c r="H391" i="17" s="1"/>
  <c r="I391" i="17" s="1"/>
  <c r="G392" i="17"/>
  <c r="H392" i="17" s="1"/>
  <c r="I392" i="17" s="1"/>
  <c r="G393" i="17"/>
  <c r="H393" i="17" s="1"/>
  <c r="I393" i="17" s="1"/>
  <c r="G394" i="17"/>
  <c r="H394" i="17" s="1"/>
  <c r="I394" i="17" s="1"/>
  <c r="G395" i="17"/>
  <c r="H395" i="17" s="1"/>
  <c r="I395" i="17" s="1"/>
  <c r="G396" i="17"/>
  <c r="H396" i="17" s="1"/>
  <c r="I396" i="17" s="1"/>
  <c r="G397" i="17"/>
  <c r="H397" i="17" s="1"/>
  <c r="I397" i="17" s="1"/>
  <c r="G398" i="17"/>
  <c r="H398" i="17" s="1"/>
  <c r="I398" i="17" s="1"/>
  <c r="G399" i="17"/>
  <c r="H399" i="17" s="1"/>
  <c r="I399" i="17" s="1"/>
  <c r="G401" i="17"/>
  <c r="H401" i="17" s="1"/>
  <c r="I401" i="17" s="1"/>
  <c r="G404" i="17"/>
  <c r="H404" i="17" s="1"/>
  <c r="I404" i="17"/>
  <c r="G406" i="17"/>
  <c r="H406" i="17" s="1"/>
  <c r="I406" i="17" s="1"/>
  <c r="G407" i="17"/>
  <c r="H407" i="17" s="1"/>
  <c r="I407" i="17" s="1"/>
  <c r="G408" i="17"/>
  <c r="H408" i="17"/>
  <c r="I408" i="17" s="1"/>
  <c r="G409" i="17"/>
  <c r="H409" i="17" s="1"/>
  <c r="I409" i="17"/>
  <c r="G410" i="17"/>
  <c r="H410" i="17" s="1"/>
  <c r="I410" i="17" s="1"/>
  <c r="G411" i="17"/>
  <c r="H411" i="17" s="1"/>
  <c r="I411" i="17" s="1"/>
  <c r="G413" i="17"/>
  <c r="H413" i="17" s="1"/>
  <c r="I413" i="17" s="1"/>
  <c r="G414" i="17"/>
  <c r="H414" i="17" s="1"/>
  <c r="I414" i="17" s="1"/>
  <c r="F415" i="17"/>
  <c r="F416" i="17" s="1"/>
  <c r="G415" i="17"/>
  <c r="H415" i="17" s="1"/>
  <c r="I415" i="17" s="1"/>
  <c r="G416" i="17"/>
  <c r="H416" i="17" s="1"/>
  <c r="G417" i="17"/>
  <c r="H417" i="17" s="1"/>
  <c r="I417" i="17" s="1"/>
  <c r="G418" i="17"/>
  <c r="H418" i="17" s="1"/>
  <c r="I418" i="17" s="1"/>
  <c r="G419" i="17"/>
  <c r="H419" i="17" s="1"/>
  <c r="I419" i="17" s="1"/>
  <c r="F420" i="17"/>
  <c r="G420" i="17"/>
  <c r="H420" i="17" s="1"/>
  <c r="G421" i="17"/>
  <c r="H421" i="17" s="1"/>
  <c r="I421" i="17" s="1"/>
  <c r="G422" i="17"/>
  <c r="H422" i="17" s="1"/>
  <c r="I422" i="17" s="1"/>
  <c r="G423" i="17"/>
  <c r="H423" i="17" s="1"/>
  <c r="I423" i="17" s="1"/>
  <c r="G424" i="17"/>
  <c r="H424" i="17"/>
  <c r="I424" i="17" s="1"/>
  <c r="G425" i="17"/>
  <c r="H425" i="17" s="1"/>
  <c r="I425" i="17" s="1"/>
  <c r="G426" i="17"/>
  <c r="H426" i="17" s="1"/>
  <c r="I426" i="17" s="1"/>
  <c r="G427" i="17"/>
  <c r="H427" i="17" s="1"/>
  <c r="I427" i="17" s="1"/>
  <c r="G428" i="17"/>
  <c r="H428" i="17"/>
  <c r="I428" i="17" s="1"/>
  <c r="G430" i="17"/>
  <c r="H430" i="17"/>
  <c r="I430" i="17" s="1"/>
  <c r="G431" i="17"/>
  <c r="H431" i="17" s="1"/>
  <c r="I431" i="17" s="1"/>
  <c r="G432" i="17"/>
  <c r="H432" i="17" s="1"/>
  <c r="I432" i="17" s="1"/>
  <c r="G433" i="17"/>
  <c r="H433" i="17" s="1"/>
  <c r="I433" i="17" s="1"/>
  <c r="G434" i="17"/>
  <c r="H434" i="17"/>
  <c r="I434" i="17" s="1"/>
  <c r="G435" i="17"/>
  <c r="H435" i="17" s="1"/>
  <c r="I435" i="17" s="1"/>
  <c r="G436" i="17"/>
  <c r="H436" i="17" s="1"/>
  <c r="I436" i="17" s="1"/>
  <c r="G438" i="17"/>
  <c r="H438" i="17" s="1"/>
  <c r="I438" i="17" s="1"/>
  <c r="G441" i="17"/>
  <c r="H441" i="17"/>
  <c r="I441" i="17" s="1"/>
  <c r="G443" i="17"/>
  <c r="H443" i="17" s="1"/>
  <c r="I443" i="17" s="1"/>
  <c r="G444" i="17"/>
  <c r="H444" i="17" s="1"/>
  <c r="I444" i="17" s="1"/>
  <c r="G445" i="17"/>
  <c r="H445" i="17" s="1"/>
  <c r="I445" i="17" s="1"/>
  <c r="F446" i="17"/>
  <c r="G446" i="17"/>
  <c r="H446" i="17" s="1"/>
  <c r="I446" i="17" s="1"/>
  <c r="G447" i="17"/>
  <c r="H447" i="17"/>
  <c r="I447" i="17" s="1"/>
  <c r="G448" i="17"/>
  <c r="H448" i="17" s="1"/>
  <c r="I448" i="17" s="1"/>
  <c r="G449" i="17"/>
  <c r="H449" i="17" s="1"/>
  <c r="I449" i="17" s="1"/>
  <c r="G450" i="17"/>
  <c r="H450" i="17" s="1"/>
  <c r="I450" i="17" s="1"/>
  <c r="G451" i="17"/>
  <c r="H451" i="17"/>
  <c r="I451" i="17" s="1"/>
  <c r="G453" i="17"/>
  <c r="H453" i="17" s="1"/>
  <c r="I453" i="17" s="1"/>
  <c r="G454" i="17"/>
  <c r="H454" i="17" s="1"/>
  <c r="I454" i="17" s="1"/>
  <c r="F455" i="17"/>
  <c r="G455" i="17"/>
  <c r="H455" i="17" s="1"/>
  <c r="G456" i="17"/>
  <c r="H456" i="17"/>
  <c r="G457" i="17"/>
  <c r="H457" i="17" s="1"/>
  <c r="I457" i="17" s="1"/>
  <c r="G458" i="17"/>
  <c r="H458" i="17" s="1"/>
  <c r="I458" i="17" s="1"/>
  <c r="G459" i="17"/>
  <c r="H459" i="17" s="1"/>
  <c r="I459" i="17" s="1"/>
  <c r="G460" i="17"/>
  <c r="H460" i="17" s="1"/>
  <c r="I460" i="17" s="1"/>
  <c r="G461" i="17"/>
  <c r="H461" i="17" s="1"/>
  <c r="I461" i="17" s="1"/>
  <c r="G462" i="17"/>
  <c r="H462" i="17" s="1"/>
  <c r="I462" i="17" s="1"/>
  <c r="G463" i="17"/>
  <c r="H463" i="17" s="1"/>
  <c r="I463" i="17" s="1"/>
  <c r="G464" i="17"/>
  <c r="H464" i="17" s="1"/>
  <c r="I464" i="17" s="1"/>
  <c r="G466" i="17"/>
  <c r="H466" i="17" s="1"/>
  <c r="I466" i="17" s="1"/>
  <c r="G467" i="17"/>
  <c r="H467" i="17"/>
  <c r="I467" i="17" s="1"/>
  <c r="G468" i="17"/>
  <c r="H468" i="17"/>
  <c r="I468" i="17" s="1"/>
  <c r="G469" i="17"/>
  <c r="H469" i="17" s="1"/>
  <c r="I469" i="17" s="1"/>
  <c r="G470" i="17"/>
  <c r="H470" i="17" s="1"/>
  <c r="I470" i="17" s="1"/>
  <c r="G471" i="17"/>
  <c r="H471" i="17" s="1"/>
  <c r="I471" i="17" s="1"/>
  <c r="G472" i="17"/>
  <c r="H472" i="17" s="1"/>
  <c r="I472" i="17" s="1"/>
  <c r="G473" i="17"/>
  <c r="H473" i="17"/>
  <c r="I473" i="17" s="1"/>
  <c r="G474" i="17"/>
  <c r="H474" i="17" s="1"/>
  <c r="I474" i="17" s="1"/>
  <c r="G476" i="17"/>
  <c r="H476" i="17" s="1"/>
  <c r="I476" i="17" s="1"/>
  <c r="F479" i="17"/>
  <c r="G479" i="17"/>
  <c r="H479" i="17"/>
  <c r="G481" i="17"/>
  <c r="H481" i="17" s="1"/>
  <c r="I481" i="17" s="1"/>
  <c r="G482" i="17"/>
  <c r="H482" i="17" s="1"/>
  <c r="I482" i="17" s="1"/>
  <c r="G483" i="17"/>
  <c r="H483" i="17"/>
  <c r="I483" i="17" s="1"/>
  <c r="G484" i="17"/>
  <c r="H484" i="17" s="1"/>
  <c r="I484" i="17" s="1"/>
  <c r="G485" i="17"/>
  <c r="H485" i="17" s="1"/>
  <c r="I485" i="17" s="1"/>
  <c r="G486" i="17"/>
  <c r="H486" i="17" s="1"/>
  <c r="I486" i="17" s="1"/>
  <c r="G488" i="17"/>
  <c r="H488" i="17" s="1"/>
  <c r="I488" i="17" s="1"/>
  <c r="G489" i="17"/>
  <c r="H489" i="17" s="1"/>
  <c r="I489" i="17" s="1"/>
  <c r="G490" i="17"/>
  <c r="H490" i="17" s="1"/>
  <c r="I490" i="17" s="1"/>
  <c r="F491" i="17"/>
  <c r="G491" i="17"/>
  <c r="H491" i="17" s="1"/>
  <c r="G492" i="17"/>
  <c r="H492" i="17" s="1"/>
  <c r="I492" i="17" s="1"/>
  <c r="G493" i="17"/>
  <c r="H493" i="17"/>
  <c r="I493" i="17" s="1"/>
  <c r="G494" i="17"/>
  <c r="H494" i="17" s="1"/>
  <c r="I494" i="17" s="1"/>
  <c r="G495" i="17"/>
  <c r="H495" i="17" s="1"/>
  <c r="I495" i="17" s="1"/>
  <c r="K495" i="17"/>
  <c r="H496" i="17"/>
  <c r="I496" i="17"/>
  <c r="G497" i="17"/>
  <c r="H497" i="17" s="1"/>
  <c r="I497" i="17" s="1"/>
  <c r="G498" i="17"/>
  <c r="H498" i="17" s="1"/>
  <c r="I498" i="17" s="1"/>
  <c r="G499" i="17"/>
  <c r="H499" i="17" s="1"/>
  <c r="I499" i="17" s="1"/>
  <c r="G500" i="17"/>
  <c r="H500" i="17" s="1"/>
  <c r="I500" i="17" s="1"/>
  <c r="J501" i="17"/>
  <c r="G501" i="17" s="1"/>
  <c r="H501" i="17" s="1"/>
  <c r="I501" i="17" s="1"/>
  <c r="G502" i="17"/>
  <c r="H502" i="17" s="1"/>
  <c r="I502" i="17" s="1"/>
  <c r="G503" i="17"/>
  <c r="H503" i="17" s="1"/>
  <c r="I503" i="17" s="1"/>
  <c r="G506" i="17"/>
  <c r="H506" i="17" s="1"/>
  <c r="I506" i="17" s="1"/>
  <c r="G508" i="17"/>
  <c r="H508" i="17" s="1"/>
  <c r="I508" i="17" s="1"/>
  <c r="G509" i="17"/>
  <c r="H509" i="17" s="1"/>
  <c r="I509" i="17" s="1"/>
  <c r="G510" i="17"/>
  <c r="H510" i="17" s="1"/>
  <c r="I510" i="17" s="1"/>
  <c r="G511" i="17"/>
  <c r="H511" i="17" s="1"/>
  <c r="I511" i="17" s="1"/>
  <c r="G512" i="17"/>
  <c r="H512" i="17" s="1"/>
  <c r="I512" i="17" s="1"/>
  <c r="G513" i="17"/>
  <c r="H513" i="17" s="1"/>
  <c r="I513" i="17" s="1"/>
  <c r="G515" i="17"/>
  <c r="H515" i="17" s="1"/>
  <c r="I515" i="17" s="1"/>
  <c r="G516" i="17"/>
  <c r="H516" i="17" s="1"/>
  <c r="I516" i="17" s="1"/>
  <c r="G517" i="17"/>
  <c r="H517" i="17" s="1"/>
  <c r="I517" i="17" s="1"/>
  <c r="F518" i="17"/>
  <c r="G518" i="17"/>
  <c r="H518" i="17" s="1"/>
  <c r="G519" i="17"/>
  <c r="H519" i="17" s="1"/>
  <c r="I519" i="17" s="1"/>
  <c r="G521" i="17"/>
  <c r="H521" i="17" s="1"/>
  <c r="I521" i="17" s="1"/>
  <c r="G522" i="17"/>
  <c r="H522" i="17"/>
  <c r="I522" i="17" s="1"/>
  <c r="G523" i="17"/>
  <c r="H523" i="17" s="1"/>
  <c r="I523" i="17" s="1"/>
  <c r="G524" i="17"/>
  <c r="H524" i="17"/>
  <c r="I524" i="17" s="1"/>
  <c r="G525" i="17"/>
  <c r="H525" i="17" s="1"/>
  <c r="I525" i="17" s="1"/>
  <c r="G527" i="17"/>
  <c r="H527" i="17"/>
  <c r="I527" i="17" s="1"/>
  <c r="G528" i="17"/>
  <c r="H528" i="17" s="1"/>
  <c r="I528" i="17"/>
  <c r="G529" i="17"/>
  <c r="H529" i="17" s="1"/>
  <c r="I529" i="17" s="1"/>
  <c r="G530" i="17"/>
  <c r="H530" i="17"/>
  <c r="I530" i="17" s="1"/>
  <c r="G532" i="17"/>
  <c r="H532" i="17"/>
  <c r="I532" i="17" s="1"/>
  <c r="G533" i="17"/>
  <c r="H533" i="17" s="1"/>
  <c r="I533" i="17" s="1"/>
  <c r="G534" i="17"/>
  <c r="H534" i="17" s="1"/>
  <c r="I534" i="17" s="1"/>
  <c r="G536" i="17"/>
  <c r="H536" i="17" s="1"/>
  <c r="I536" i="17" s="1"/>
  <c r="G537" i="17"/>
  <c r="H537" i="17" s="1"/>
  <c r="I537" i="17" s="1"/>
  <c r="G538" i="17"/>
  <c r="H538" i="17" s="1"/>
  <c r="I538" i="17" s="1"/>
  <c r="G539" i="17"/>
  <c r="H539" i="17" s="1"/>
  <c r="I539" i="17" s="1"/>
  <c r="G540" i="17"/>
  <c r="H540" i="17" s="1"/>
  <c r="I540" i="17" s="1"/>
  <c r="F542" i="17"/>
  <c r="G542" i="17"/>
  <c r="H542" i="17" s="1"/>
  <c r="I542" i="17" s="1"/>
  <c r="G543" i="17"/>
  <c r="H543" i="17" s="1"/>
  <c r="I543" i="17" s="1"/>
  <c r="G544" i="17"/>
  <c r="H544" i="17"/>
  <c r="I544" i="17" s="1"/>
  <c r="F545" i="17"/>
  <c r="G545" i="17"/>
  <c r="H545" i="17" s="1"/>
  <c r="G546" i="17"/>
  <c r="H546" i="17" s="1"/>
  <c r="I546" i="17" s="1"/>
  <c r="G548" i="17"/>
  <c r="H548" i="17" s="1"/>
  <c r="I548" i="17" s="1"/>
  <c r="G549" i="17"/>
  <c r="H549" i="17" s="1"/>
  <c r="I549" i="17" s="1"/>
  <c r="G551" i="17"/>
  <c r="H551" i="17" s="1"/>
  <c r="I551" i="17" s="1"/>
  <c r="G552" i="17"/>
  <c r="H552" i="17" s="1"/>
  <c r="I552" i="17" s="1"/>
  <c r="G553" i="17"/>
  <c r="H553" i="17" s="1"/>
  <c r="I553" i="17" s="1"/>
  <c r="G554" i="17"/>
  <c r="H554" i="17" s="1"/>
  <c r="I554" i="17" s="1"/>
  <c r="G555" i="17"/>
  <c r="H555" i="17" s="1"/>
  <c r="I555" i="17" s="1"/>
  <c r="G556" i="17"/>
  <c r="H556" i="17" s="1"/>
  <c r="I556" i="17" s="1"/>
  <c r="G557" i="17"/>
  <c r="H557" i="17" s="1"/>
  <c r="I557" i="17" s="1"/>
  <c r="G558" i="17"/>
  <c r="H558" i="17" s="1"/>
  <c r="I558" i="17" s="1"/>
  <c r="G559" i="17"/>
  <c r="H559" i="17" s="1"/>
  <c r="I559" i="17" s="1"/>
  <c r="G560" i="17"/>
  <c r="H560" i="17" s="1"/>
  <c r="I560" i="17" s="1"/>
  <c r="F561" i="17"/>
  <c r="G561" i="17"/>
  <c r="H561" i="17" s="1"/>
  <c r="I561" i="17" s="1"/>
  <c r="F562" i="17"/>
  <c r="G562" i="17"/>
  <c r="H562" i="17" s="1"/>
  <c r="G564" i="17"/>
  <c r="H564" i="17" s="1"/>
  <c r="I564" i="17" s="1"/>
  <c r="G565" i="17"/>
  <c r="H565" i="17" s="1"/>
  <c r="I565" i="17" s="1"/>
  <c r="G566" i="17"/>
  <c r="H566" i="17" s="1"/>
  <c r="I566" i="17"/>
  <c r="G567" i="17"/>
  <c r="H567" i="17" s="1"/>
  <c r="I567" i="17" s="1"/>
  <c r="G568" i="17"/>
  <c r="H568" i="17" s="1"/>
  <c r="I568" i="17" s="1"/>
  <c r="F571" i="17"/>
  <c r="G571" i="17"/>
  <c r="H571" i="17" s="1"/>
  <c r="I571" i="17" s="1"/>
  <c r="G573" i="17"/>
  <c r="H573" i="17"/>
  <c r="I573" i="17" s="1"/>
  <c r="G574" i="17"/>
  <c r="H574" i="17" s="1"/>
  <c r="I574" i="17" s="1"/>
  <c r="G575" i="17"/>
  <c r="H575" i="17"/>
  <c r="I575" i="17" s="1"/>
  <c r="G576" i="17"/>
  <c r="H576" i="17"/>
  <c r="I576" i="17" s="1"/>
  <c r="G577" i="17"/>
  <c r="H577" i="17" s="1"/>
  <c r="I577" i="17" s="1"/>
  <c r="G578" i="17"/>
  <c r="H578" i="17" s="1"/>
  <c r="I578" i="17" s="1"/>
  <c r="G579" i="17"/>
  <c r="H579" i="17" s="1"/>
  <c r="I579" i="17" s="1"/>
  <c r="I569" i="17" s="1"/>
  <c r="E37" i="18" s="1"/>
  <c r="R38" i="18" s="1"/>
  <c r="S38" i="18" s="1"/>
  <c r="G580" i="17"/>
  <c r="H580" i="17" s="1"/>
  <c r="I580" i="17" s="1"/>
  <c r="G581" i="17"/>
  <c r="H581" i="17"/>
  <c r="I581" i="17" s="1"/>
  <c r="G583" i="17"/>
  <c r="H583" i="17" s="1"/>
  <c r="I583" i="17" s="1"/>
  <c r="G584" i="17"/>
  <c r="H584" i="17" s="1"/>
  <c r="I584" i="17" s="1"/>
  <c r="G585" i="17"/>
  <c r="H585" i="17" s="1"/>
  <c r="I585" i="17" s="1"/>
  <c r="G586" i="17"/>
  <c r="H586" i="17" s="1"/>
  <c r="I586" i="17" s="1"/>
  <c r="G587" i="17"/>
  <c r="H587" i="17" s="1"/>
  <c r="I587" i="17" s="1"/>
  <c r="G588" i="17"/>
  <c r="H588" i="17" s="1"/>
  <c r="I588" i="17" s="1"/>
  <c r="H589" i="17"/>
  <c r="I589" i="17" s="1"/>
  <c r="G590" i="17"/>
  <c r="H590" i="17" s="1"/>
  <c r="I590" i="17" s="1"/>
  <c r="G591" i="17"/>
  <c r="H591" i="17" s="1"/>
  <c r="I591" i="17" s="1"/>
  <c r="G592" i="17"/>
  <c r="H592" i="17" s="1"/>
  <c r="I592" i="17" s="1"/>
  <c r="G593" i="17"/>
  <c r="H593" i="17" s="1"/>
  <c r="I593" i="17" s="1"/>
  <c r="G594" i="17"/>
  <c r="H594" i="17" s="1"/>
  <c r="I594" i="17" s="1"/>
  <c r="G595" i="17"/>
  <c r="H595" i="17"/>
  <c r="I595" i="17" s="1"/>
  <c r="G596" i="17"/>
  <c r="H596" i="17" s="1"/>
  <c r="I596" i="17" s="1"/>
  <c r="G597" i="17"/>
  <c r="H597" i="17"/>
  <c r="I597" i="17" s="1"/>
  <c r="G598" i="17"/>
  <c r="H598" i="17" s="1"/>
  <c r="I598" i="17" s="1"/>
  <c r="G599" i="17"/>
  <c r="H599" i="17" s="1"/>
  <c r="I599" i="17" s="1"/>
  <c r="G600" i="17"/>
  <c r="H600" i="17" s="1"/>
  <c r="I600" i="17" s="1"/>
  <c r="G601" i="17"/>
  <c r="H601" i="17" s="1"/>
  <c r="I601" i="17" s="1"/>
  <c r="G602" i="17"/>
  <c r="H602" i="17" s="1"/>
  <c r="I602" i="17" s="1"/>
  <c r="G603" i="17"/>
  <c r="H603" i="17" s="1"/>
  <c r="I603" i="17" s="1"/>
  <c r="G604" i="17"/>
  <c r="H604" i="17" s="1"/>
  <c r="I604" i="17" s="1"/>
  <c r="G605" i="17"/>
  <c r="H605" i="17" s="1"/>
  <c r="I605" i="17" s="1"/>
  <c r="G606" i="17"/>
  <c r="H606" i="17" s="1"/>
  <c r="I606" i="17" s="1"/>
  <c r="F607" i="17"/>
  <c r="G607" i="17"/>
  <c r="H607" i="17" s="1"/>
  <c r="G608" i="17"/>
  <c r="H608" i="17" s="1"/>
  <c r="I608" i="17" s="1"/>
  <c r="G609" i="17"/>
  <c r="H609" i="17" s="1"/>
  <c r="I609" i="17" s="1"/>
  <c r="G610" i="17"/>
  <c r="H610" i="17" s="1"/>
  <c r="I610" i="17" s="1"/>
  <c r="G611" i="17"/>
  <c r="H611" i="17" s="1"/>
  <c r="I611" i="17" s="1"/>
  <c r="G612" i="17"/>
  <c r="H612" i="17" s="1"/>
  <c r="I612" i="17" s="1"/>
  <c r="G613" i="17"/>
  <c r="H613" i="17"/>
  <c r="I613" i="17" s="1"/>
  <c r="G614" i="17"/>
  <c r="H614" i="17" s="1"/>
  <c r="I614" i="17" s="1"/>
  <c r="G615" i="17"/>
  <c r="H615" i="17" s="1"/>
  <c r="I615" i="17" s="1"/>
  <c r="G616" i="17"/>
  <c r="H616" i="17" s="1"/>
  <c r="I616" i="17" s="1"/>
  <c r="G617" i="17"/>
  <c r="H617" i="17" s="1"/>
  <c r="I617" i="17" s="1"/>
  <c r="G618" i="17"/>
  <c r="H618" i="17" s="1"/>
  <c r="I618" i="17" s="1"/>
  <c r="G619" i="17"/>
  <c r="H619" i="17" s="1"/>
  <c r="I619" i="17" s="1"/>
  <c r="G620" i="17"/>
  <c r="H620" i="17" s="1"/>
  <c r="I620" i="17" s="1"/>
  <c r="G621" i="17"/>
  <c r="H621" i="17" s="1"/>
  <c r="I621" i="17" s="1"/>
  <c r="G622" i="17"/>
  <c r="H622" i="17" s="1"/>
  <c r="I622" i="17" s="1"/>
  <c r="G623" i="17"/>
  <c r="H623" i="17" s="1"/>
  <c r="I623" i="17" s="1"/>
  <c r="G624" i="17"/>
  <c r="H624" i="17" s="1"/>
  <c r="I624" i="17" s="1"/>
  <c r="G625" i="17"/>
  <c r="H625" i="17" s="1"/>
  <c r="I625" i="17" s="1"/>
  <c r="G626" i="17"/>
  <c r="H626" i="17" s="1"/>
  <c r="I626" i="17" s="1"/>
  <c r="G627" i="17"/>
  <c r="H627" i="17" s="1"/>
  <c r="I627" i="17" s="1"/>
  <c r="G628" i="17"/>
  <c r="H628" i="17" s="1"/>
  <c r="I628" i="17" s="1"/>
  <c r="G629" i="17"/>
  <c r="H629" i="17"/>
  <c r="I629" i="17" s="1"/>
  <c r="G630" i="17"/>
  <c r="H630" i="17" s="1"/>
  <c r="I630" i="17" s="1"/>
  <c r="G631" i="17"/>
  <c r="H631" i="17" s="1"/>
  <c r="I631" i="17" s="1"/>
  <c r="G632" i="17"/>
  <c r="H632" i="17" s="1"/>
  <c r="I632" i="17" s="1"/>
  <c r="G633" i="17"/>
  <c r="H633" i="17" s="1"/>
  <c r="I633" i="17" s="1"/>
  <c r="G634" i="17"/>
  <c r="H634" i="17" s="1"/>
  <c r="I634" i="17" s="1"/>
  <c r="G635" i="17"/>
  <c r="H635" i="17" s="1"/>
  <c r="I635" i="17" s="1"/>
  <c r="G636" i="17"/>
  <c r="H636" i="17" s="1"/>
  <c r="I636" i="17" s="1"/>
  <c r="G637" i="17"/>
  <c r="H637" i="17" s="1"/>
  <c r="I637" i="17" s="1"/>
  <c r="G638" i="17"/>
  <c r="H638" i="17" s="1"/>
  <c r="I638" i="17" s="1"/>
  <c r="G639" i="17"/>
  <c r="H639" i="17" s="1"/>
  <c r="I639" i="17" s="1"/>
  <c r="G640" i="17"/>
  <c r="H640" i="17" s="1"/>
  <c r="I640" i="17" s="1"/>
  <c r="G641" i="17"/>
  <c r="H641" i="17" s="1"/>
  <c r="I641" i="17" s="1"/>
  <c r="G642" i="17"/>
  <c r="H642" i="17" s="1"/>
  <c r="I642" i="17" s="1"/>
  <c r="G643" i="17"/>
  <c r="H643" i="17" s="1"/>
  <c r="I643" i="17" s="1"/>
  <c r="G644" i="17"/>
  <c r="H644" i="17" s="1"/>
  <c r="I644" i="17" s="1"/>
  <c r="G645" i="17"/>
  <c r="H645" i="17" s="1"/>
  <c r="I645" i="17" s="1"/>
  <c r="G646" i="17"/>
  <c r="H646" i="17" s="1"/>
  <c r="I646" i="17" s="1"/>
  <c r="G647" i="17"/>
  <c r="H647" i="17" s="1"/>
  <c r="I647" i="17" s="1"/>
  <c r="G648" i="17"/>
  <c r="H648" i="17" s="1"/>
  <c r="I648" i="17" s="1"/>
  <c r="G649" i="17"/>
  <c r="H649" i="17" s="1"/>
  <c r="I649" i="17" s="1"/>
  <c r="G650" i="17"/>
  <c r="H650" i="17" s="1"/>
  <c r="I650" i="17" s="1"/>
  <c r="G651" i="17"/>
  <c r="H651" i="17" s="1"/>
  <c r="I651" i="17" s="1"/>
  <c r="G652" i="17"/>
  <c r="H652" i="17" s="1"/>
  <c r="I652" i="17" s="1"/>
  <c r="G653" i="17"/>
  <c r="H653" i="17" s="1"/>
  <c r="I653" i="17" s="1"/>
  <c r="G654" i="17"/>
  <c r="H654" i="17" s="1"/>
  <c r="I654" i="17" s="1"/>
  <c r="G655" i="17"/>
  <c r="H655" i="17" s="1"/>
  <c r="I655" i="17" s="1"/>
  <c r="G656" i="17"/>
  <c r="H656" i="17" s="1"/>
  <c r="I656" i="17" s="1"/>
  <c r="G657" i="17"/>
  <c r="H657" i="17"/>
  <c r="I657" i="17" s="1"/>
  <c r="G658" i="17"/>
  <c r="H658" i="17" s="1"/>
  <c r="I658" i="17" s="1"/>
  <c r="G659" i="17"/>
  <c r="H659" i="17" s="1"/>
  <c r="I659" i="17" s="1"/>
  <c r="G660" i="17"/>
  <c r="H660" i="17" s="1"/>
  <c r="I660" i="17" s="1"/>
  <c r="G661" i="17"/>
  <c r="H661" i="17" s="1"/>
  <c r="I661" i="17" s="1"/>
  <c r="G662" i="17"/>
  <c r="H662" i="17" s="1"/>
  <c r="I662" i="17" s="1"/>
  <c r="G663" i="17"/>
  <c r="H663" i="17" s="1"/>
  <c r="I663" i="17" s="1"/>
  <c r="G664" i="17"/>
  <c r="H664" i="17" s="1"/>
  <c r="I664" i="17" s="1"/>
  <c r="G665" i="17"/>
  <c r="H665" i="17" s="1"/>
  <c r="I665" i="17" s="1"/>
  <c r="G666" i="17"/>
  <c r="H666" i="17" s="1"/>
  <c r="I666" i="17" s="1"/>
  <c r="G667" i="17"/>
  <c r="H667" i="17" s="1"/>
  <c r="I667" i="17" s="1"/>
  <c r="G668" i="17"/>
  <c r="H668" i="17" s="1"/>
  <c r="I668" i="17" s="1"/>
  <c r="G669" i="17"/>
  <c r="H669" i="17" s="1"/>
  <c r="I669" i="17" s="1"/>
  <c r="G670" i="17"/>
  <c r="H670" i="17" s="1"/>
  <c r="I670" i="17" s="1"/>
  <c r="G671" i="17"/>
  <c r="H671" i="17" s="1"/>
  <c r="I671" i="17" s="1"/>
  <c r="G672" i="17"/>
  <c r="H672" i="17" s="1"/>
  <c r="I672" i="17" s="1"/>
  <c r="G673" i="17"/>
  <c r="H673" i="17"/>
  <c r="I673" i="17" s="1"/>
  <c r="G674" i="17"/>
  <c r="H674" i="17" s="1"/>
  <c r="I674" i="17" s="1"/>
  <c r="G675" i="17"/>
  <c r="H675" i="17" s="1"/>
  <c r="I675" i="17" s="1"/>
  <c r="G676" i="17"/>
  <c r="H676" i="17" s="1"/>
  <c r="I676" i="17" s="1"/>
  <c r="G677" i="17"/>
  <c r="H677" i="17" s="1"/>
  <c r="I677" i="17" s="1"/>
  <c r="G678" i="17"/>
  <c r="H678" i="17" s="1"/>
  <c r="I678" i="17" s="1"/>
  <c r="G679" i="17"/>
  <c r="H679" i="17" s="1"/>
  <c r="I679" i="17" s="1"/>
  <c r="G680" i="17"/>
  <c r="H680" i="17" s="1"/>
  <c r="I680" i="17" s="1"/>
  <c r="G681" i="17"/>
  <c r="H681" i="17" s="1"/>
  <c r="I681" i="17" s="1"/>
  <c r="G683" i="17"/>
  <c r="H683" i="17" s="1"/>
  <c r="I683" i="17" s="1"/>
  <c r="I682" i="17" s="1"/>
  <c r="E41" i="18" s="1"/>
  <c r="R42" i="18" s="1"/>
  <c r="S42" i="18" s="1"/>
  <c r="F685" i="17"/>
  <c r="G685" i="17"/>
  <c r="H685" i="17" s="1"/>
  <c r="G687" i="17"/>
  <c r="H687" i="17" s="1"/>
  <c r="I687" i="17" s="1"/>
  <c r="I686" i="17" s="1"/>
  <c r="E45" i="18" s="1"/>
  <c r="L8" i="10"/>
  <c r="L9" i="10"/>
  <c r="L10" i="10"/>
  <c r="V10" i="10"/>
  <c r="W10" i="10"/>
  <c r="S11" i="10"/>
  <c r="I15" i="10"/>
  <c r="L15" i="10"/>
  <c r="I16" i="10"/>
  <c r="L16" i="10"/>
  <c r="I17" i="10"/>
  <c r="L17" i="10"/>
  <c r="V17" i="10"/>
  <c r="V19" i="10"/>
  <c r="J20" i="10"/>
  <c r="K20" i="10"/>
  <c r="V20" i="10"/>
  <c r="V22" i="10"/>
  <c r="S24" i="10"/>
  <c r="V24" i="10" s="1"/>
  <c r="S25" i="10"/>
  <c r="V25" i="10"/>
  <c r="V26" i="10"/>
  <c r="V27" i="10"/>
  <c r="V28" i="10"/>
  <c r="B31" i="10"/>
  <c r="I31" i="10"/>
  <c r="J31" i="10"/>
  <c r="K31" i="10"/>
  <c r="B32" i="10"/>
  <c r="I32" i="10"/>
  <c r="K32" i="10"/>
  <c r="B33" i="10"/>
  <c r="I33" i="10"/>
  <c r="K33" i="10"/>
  <c r="B34" i="10"/>
  <c r="I34" i="10"/>
  <c r="K34" i="10"/>
  <c r="B35" i="10"/>
  <c r="I35" i="10"/>
  <c r="K35" i="10"/>
  <c r="B36" i="10"/>
  <c r="I36" i="10"/>
  <c r="K36" i="10"/>
  <c r="B37" i="10"/>
  <c r="I37" i="10"/>
  <c r="K37" i="10"/>
  <c r="B38" i="10"/>
  <c r="I38" i="10"/>
  <c r="J38" i="10"/>
  <c r="L38" i="10" s="1"/>
  <c r="K42" i="10"/>
  <c r="L12" i="9"/>
  <c r="L16" i="9"/>
  <c r="L17" i="9"/>
  <c r="L37" i="9"/>
  <c r="K40" i="9"/>
  <c r="L12" i="8"/>
  <c r="L16" i="8"/>
  <c r="L22" i="8"/>
  <c r="L25" i="8" s="1"/>
  <c r="L17" i="8"/>
  <c r="L37" i="8"/>
  <c r="K40" i="8"/>
  <c r="L12" i="7"/>
  <c r="L16" i="7"/>
  <c r="L17" i="7"/>
  <c r="L32" i="7"/>
  <c r="L33" i="7"/>
  <c r="L34" i="7"/>
  <c r="K40" i="7"/>
  <c r="L12" i="6"/>
  <c r="L16" i="6"/>
  <c r="L17" i="6"/>
  <c r="L18" i="6"/>
  <c r="L19" i="6"/>
  <c r="L32" i="6"/>
  <c r="L33" i="6"/>
  <c r="L34" i="6"/>
  <c r="K40" i="6"/>
  <c r="L12" i="5"/>
  <c r="L16" i="5"/>
  <c r="L17" i="5"/>
  <c r="L32" i="5"/>
  <c r="L33" i="5"/>
  <c r="L34" i="5"/>
  <c r="K40" i="5"/>
  <c r="L12" i="4"/>
  <c r="L22" i="4"/>
  <c r="J32" i="4"/>
  <c r="J33" i="4" s="1"/>
  <c r="L33" i="4" s="1"/>
  <c r="J34" i="4"/>
  <c r="L34" i="4" s="1"/>
  <c r="K40" i="4"/>
  <c r="L12" i="3"/>
  <c r="L16" i="3"/>
  <c r="L17" i="3"/>
  <c r="L22" i="3"/>
  <c r="L25" i="3" s="1"/>
  <c r="L28" i="3" s="1"/>
  <c r="L32" i="3"/>
  <c r="L33" i="3"/>
  <c r="L34" i="3"/>
  <c r="K40" i="3"/>
  <c r="L12" i="2"/>
  <c r="L16" i="2"/>
  <c r="L17" i="2"/>
  <c r="L18" i="2"/>
  <c r="L19" i="2"/>
  <c r="L32" i="2"/>
  <c r="L33" i="2"/>
  <c r="L34" i="2"/>
  <c r="K40" i="2"/>
  <c r="L8" i="1"/>
  <c r="L9" i="1"/>
  <c r="L10" i="1"/>
  <c r="J16" i="1"/>
  <c r="L16" i="1" s="1"/>
  <c r="J17" i="1"/>
  <c r="L17" i="1" s="1"/>
  <c r="J18" i="1"/>
  <c r="L18" i="1" s="1"/>
  <c r="L19" i="1"/>
  <c r="L32" i="1"/>
  <c r="L33" i="1"/>
  <c r="L34" i="1"/>
  <c r="K40" i="1"/>
  <c r="F5" i="15"/>
  <c r="F6" i="15" s="1"/>
  <c r="F12" i="15"/>
  <c r="F13" i="15" s="1"/>
  <c r="F19" i="15"/>
  <c r="F20" i="15" s="1"/>
  <c r="F26" i="15"/>
  <c r="C8" i="12"/>
  <c r="B9" i="12"/>
  <c r="S9" i="12"/>
  <c r="B11" i="12"/>
  <c r="S11" i="12"/>
  <c r="B13" i="12"/>
  <c r="S13" i="12"/>
  <c r="B15" i="12"/>
  <c r="S15" i="12"/>
  <c r="B17" i="12"/>
  <c r="S17" i="12"/>
  <c r="B19" i="12"/>
  <c r="S19" i="12"/>
  <c r="B21" i="12"/>
  <c r="S21" i="12"/>
  <c r="B23" i="12"/>
  <c r="S23" i="12"/>
  <c r="B25" i="12"/>
  <c r="S25" i="12"/>
  <c r="B27" i="12"/>
  <c r="S27" i="12"/>
  <c r="B29" i="12"/>
  <c r="S29" i="12"/>
  <c r="B31" i="12"/>
  <c r="S31" i="12"/>
  <c r="B33" i="12"/>
  <c r="S33" i="12"/>
  <c r="B35" i="12"/>
  <c r="S35" i="12"/>
  <c r="B37" i="12"/>
  <c r="S37" i="12"/>
  <c r="B39" i="12"/>
  <c r="S39" i="12"/>
  <c r="B41" i="12"/>
  <c r="S41" i="12"/>
  <c r="B43" i="12"/>
  <c r="S43" i="12"/>
  <c r="B45" i="12"/>
  <c r="L45" i="12"/>
  <c r="Q45" i="12" s="1"/>
  <c r="M45" i="12"/>
  <c r="N45" i="12"/>
  <c r="O45" i="12"/>
  <c r="P45" i="12"/>
  <c r="F84" i="16"/>
  <c r="I104" i="16"/>
  <c r="I338" i="16" s="1"/>
  <c r="G18" i="11"/>
  <c r="H18" i="11" s="1"/>
  <c r="P18" i="11"/>
  <c r="S18" i="11" s="1"/>
  <c r="G19" i="11"/>
  <c r="H19" i="11" s="1"/>
  <c r="I19" i="11" s="1"/>
  <c r="T19" i="11" s="1"/>
  <c r="S19" i="11"/>
  <c r="G20" i="11"/>
  <c r="H20" i="11" s="1"/>
  <c r="I20" i="11" s="1"/>
  <c r="T20" i="11" s="1"/>
  <c r="S20" i="11"/>
  <c r="F21" i="11"/>
  <c r="G21" i="11"/>
  <c r="H21" i="11" s="1"/>
  <c r="O21" i="11" s="1"/>
  <c r="P21" i="11"/>
  <c r="G23" i="11"/>
  <c r="H23" i="11" s="1"/>
  <c r="I23" i="11" s="1"/>
  <c r="R23" i="11" s="1"/>
  <c r="U23" i="11" s="1"/>
  <c r="S23" i="11"/>
  <c r="G24" i="11"/>
  <c r="H24" i="11" s="1"/>
  <c r="I24" i="11" s="1"/>
  <c r="T24" i="11" s="1"/>
  <c r="S24" i="11"/>
  <c r="G25" i="11"/>
  <c r="H25" i="11" s="1"/>
  <c r="I25" i="11" s="1"/>
  <c r="S25" i="11"/>
  <c r="G26" i="11"/>
  <c r="H26" i="11" s="1"/>
  <c r="I26" i="11" s="1"/>
  <c r="S26" i="11"/>
  <c r="G29" i="11"/>
  <c r="H29" i="11" s="1"/>
  <c r="P29" i="11"/>
  <c r="S29" i="11" s="1"/>
  <c r="G30" i="11"/>
  <c r="H30" i="11" s="1"/>
  <c r="P30" i="11"/>
  <c r="S30" i="11" s="1"/>
  <c r="G31" i="11"/>
  <c r="H31" i="11" s="1"/>
  <c r="I31" i="11" s="1"/>
  <c r="S31" i="11"/>
  <c r="G32" i="11"/>
  <c r="H32" i="11" s="1"/>
  <c r="I32" i="11" s="1"/>
  <c r="S32" i="11"/>
  <c r="G33" i="11"/>
  <c r="H33" i="11" s="1"/>
  <c r="I33" i="11" s="1"/>
  <c r="T33" i="11" s="1"/>
  <c r="S33" i="11"/>
  <c r="G35" i="11"/>
  <c r="H35" i="11" s="1"/>
  <c r="I35" i="11" s="1"/>
  <c r="T35" i="11" s="1"/>
  <c r="S35" i="11"/>
  <c r="G36" i="11"/>
  <c r="H36" i="11" s="1"/>
  <c r="I36" i="11" s="1"/>
  <c r="S36" i="11"/>
  <c r="F37" i="11"/>
  <c r="S37" i="11" s="1"/>
  <c r="G37" i="11"/>
  <c r="H37" i="11" s="1"/>
  <c r="G38" i="11"/>
  <c r="H38" i="11" s="1"/>
  <c r="I38" i="11" s="1"/>
  <c r="S38" i="11"/>
  <c r="G39" i="11"/>
  <c r="H39" i="11" s="1"/>
  <c r="I39" i="11" s="1"/>
  <c r="T39" i="11" s="1"/>
  <c r="S39" i="11"/>
  <c r="G40" i="11"/>
  <c r="H40" i="11" s="1"/>
  <c r="I40" i="11" s="1"/>
  <c r="S40" i="11"/>
  <c r="G41" i="11"/>
  <c r="H41" i="11" s="1"/>
  <c r="I41" i="11" s="1"/>
  <c r="S41" i="11"/>
  <c r="F42" i="11"/>
  <c r="S42" i="11" s="1"/>
  <c r="G42" i="11"/>
  <c r="H42" i="11" s="1"/>
  <c r="G43" i="11"/>
  <c r="H43" i="11" s="1"/>
  <c r="I43" i="11" s="1"/>
  <c r="S43" i="11"/>
  <c r="G44" i="11"/>
  <c r="H44" i="11" s="1"/>
  <c r="I44" i="11" s="1"/>
  <c r="S44" i="11"/>
  <c r="G46" i="11"/>
  <c r="H46" i="11" s="1"/>
  <c r="I46" i="11" s="1"/>
  <c r="T46" i="11" s="1"/>
  <c r="S46" i="11"/>
  <c r="G47" i="11"/>
  <c r="H47" i="11" s="1"/>
  <c r="I47" i="11" s="1"/>
  <c r="S47" i="11"/>
  <c r="F48" i="11"/>
  <c r="S48" i="11" s="1"/>
  <c r="G48" i="11"/>
  <c r="H48" i="11" s="1"/>
  <c r="G49" i="11"/>
  <c r="H49" i="11" s="1"/>
  <c r="I49" i="11" s="1"/>
  <c r="S49" i="11"/>
  <c r="G51" i="11"/>
  <c r="H51" i="11" s="1"/>
  <c r="I51" i="11" s="1"/>
  <c r="T51" i="11" s="1"/>
  <c r="S51" i="11"/>
  <c r="G52" i="11"/>
  <c r="H52" i="11" s="1"/>
  <c r="I52" i="11" s="1"/>
  <c r="T52" i="11" s="1"/>
  <c r="S52" i="11"/>
  <c r="G53" i="11"/>
  <c r="H53" i="11" s="1"/>
  <c r="I53" i="11"/>
  <c r="S53" i="11"/>
  <c r="G54" i="11"/>
  <c r="H54" i="11" s="1"/>
  <c r="I54" i="11" s="1"/>
  <c r="S54" i="11"/>
  <c r="G55" i="11"/>
  <c r="H55" i="11" s="1"/>
  <c r="I55" i="11"/>
  <c r="T55" i="11" s="1"/>
  <c r="S55" i="11"/>
  <c r="G56" i="11"/>
  <c r="H56" i="11"/>
  <c r="I56" i="11" s="1"/>
  <c r="T56" i="11" s="1"/>
  <c r="S56" i="11"/>
  <c r="G57" i="11"/>
  <c r="H57" i="11" s="1"/>
  <c r="I57" i="11" s="1"/>
  <c r="R57" i="11" s="1"/>
  <c r="U57" i="11" s="1"/>
  <c r="S57" i="11"/>
  <c r="G59" i="11"/>
  <c r="H59" i="11" s="1"/>
  <c r="I59" i="11" s="1"/>
  <c r="S59" i="11"/>
  <c r="G60" i="11"/>
  <c r="H60" i="11" s="1"/>
  <c r="I60" i="11" s="1"/>
  <c r="S60" i="11"/>
  <c r="F62" i="11"/>
  <c r="S62" i="11" s="1"/>
  <c r="G62" i="11"/>
  <c r="H62" i="11" s="1"/>
  <c r="G63" i="11"/>
  <c r="H63" i="11"/>
  <c r="I63" i="11" s="1"/>
  <c r="T63" i="11" s="1"/>
  <c r="S63" i="11"/>
  <c r="G65" i="11"/>
  <c r="H65" i="11" s="1"/>
  <c r="I65" i="11" s="1"/>
  <c r="S65" i="11"/>
  <c r="G66" i="11"/>
  <c r="H66" i="11"/>
  <c r="I66" i="11" s="1"/>
  <c r="S66" i="11"/>
  <c r="G67" i="11"/>
  <c r="H67" i="11" s="1"/>
  <c r="I67" i="11" s="1"/>
  <c r="S67" i="11"/>
  <c r="G68" i="11"/>
  <c r="H68" i="11" s="1"/>
  <c r="I68" i="11" s="1"/>
  <c r="T68" i="11" s="1"/>
  <c r="S68" i="11"/>
  <c r="G69" i="11"/>
  <c r="H69" i="11" s="1"/>
  <c r="I69" i="11" s="1"/>
  <c r="S69" i="11"/>
  <c r="G70" i="11"/>
  <c r="H70" i="11" s="1"/>
  <c r="I70" i="11" s="1"/>
  <c r="S70" i="11"/>
  <c r="G73" i="11"/>
  <c r="H73" i="11" s="1"/>
  <c r="I73" i="11" s="1"/>
  <c r="R73" i="11" s="1"/>
  <c r="U73" i="11" s="1"/>
  <c r="S73" i="11"/>
  <c r="G74" i="11"/>
  <c r="H74" i="11" s="1"/>
  <c r="I74" i="11" s="1"/>
  <c r="S74" i="11"/>
  <c r="G75" i="11"/>
  <c r="H75" i="11"/>
  <c r="I75" i="11" s="1"/>
  <c r="S75" i="11"/>
  <c r="G76" i="11"/>
  <c r="H76" i="11" s="1"/>
  <c r="I76" i="11" s="1"/>
  <c r="S76" i="11"/>
  <c r="G77" i="11"/>
  <c r="H77" i="11" s="1"/>
  <c r="I77" i="11" s="1"/>
  <c r="S77" i="11"/>
  <c r="G79" i="11"/>
  <c r="H79" i="11" s="1"/>
  <c r="I79" i="11" s="1"/>
  <c r="T79" i="11" s="1"/>
  <c r="S79" i="11"/>
  <c r="G80" i="11"/>
  <c r="H80" i="11" s="1"/>
  <c r="I80" i="11" s="1"/>
  <c r="R80" i="11" s="1"/>
  <c r="U80" i="11" s="1"/>
  <c r="S80" i="11"/>
  <c r="G81" i="11"/>
  <c r="H81" i="11"/>
  <c r="I81" i="11" s="1"/>
  <c r="T81" i="11" s="1"/>
  <c r="S81" i="11"/>
  <c r="G82" i="11"/>
  <c r="H82" i="11"/>
  <c r="I82" i="11" s="1"/>
  <c r="S82" i="11"/>
  <c r="G83" i="11"/>
  <c r="H83" i="11" s="1"/>
  <c r="I83" i="11" s="1"/>
  <c r="S83" i="11"/>
  <c r="G86" i="11"/>
  <c r="H86" i="11" s="1"/>
  <c r="I86" i="11" s="1"/>
  <c r="S86" i="11"/>
  <c r="G87" i="11"/>
  <c r="H87" i="11"/>
  <c r="I87" i="11" s="1"/>
  <c r="S87" i="11"/>
  <c r="G88" i="11"/>
  <c r="H88" i="11" s="1"/>
  <c r="I88" i="11" s="1"/>
  <c r="T88" i="11" s="1"/>
  <c r="S88" i="11"/>
  <c r="G89" i="11"/>
  <c r="H89" i="11" s="1"/>
  <c r="I89" i="11" s="1"/>
  <c r="T89" i="11" s="1"/>
  <c r="S89" i="11"/>
  <c r="G92" i="11"/>
  <c r="H92" i="11" s="1"/>
  <c r="I92" i="11" s="1"/>
  <c r="S92" i="11"/>
  <c r="G94" i="11"/>
  <c r="H94" i="11" s="1"/>
  <c r="I94" i="11" s="1"/>
  <c r="S94" i="11"/>
  <c r="G95" i="11"/>
  <c r="H95" i="11"/>
  <c r="I95" i="11" s="1"/>
  <c r="S95" i="11"/>
  <c r="G96" i="11"/>
  <c r="H96" i="11" s="1"/>
  <c r="I96" i="11" s="1"/>
  <c r="S96" i="11"/>
  <c r="F97" i="11"/>
  <c r="S97" i="11" s="1"/>
  <c r="G97" i="11"/>
  <c r="H97" i="11" s="1"/>
  <c r="G98" i="11"/>
  <c r="H98" i="11" s="1"/>
  <c r="I98" i="11" s="1"/>
  <c r="S98" i="11"/>
  <c r="F99" i="11"/>
  <c r="S99" i="11" s="1"/>
  <c r="G99" i="11"/>
  <c r="H99" i="11" s="1"/>
  <c r="G100" i="11"/>
  <c r="H100" i="11" s="1"/>
  <c r="I100" i="11" s="1"/>
  <c r="S100" i="11"/>
  <c r="G101" i="11"/>
  <c r="H101" i="11" s="1"/>
  <c r="I101" i="11" s="1"/>
  <c r="S101" i="11"/>
  <c r="G102" i="11"/>
  <c r="H102" i="11" s="1"/>
  <c r="I102" i="11" s="1"/>
  <c r="S102" i="11"/>
  <c r="G103" i="11"/>
  <c r="H103" i="11" s="1"/>
  <c r="I103" i="11" s="1"/>
  <c r="S103" i="11"/>
  <c r="G104" i="11"/>
  <c r="H104" i="11" s="1"/>
  <c r="I104" i="11" s="1"/>
  <c r="R104" i="11" s="1"/>
  <c r="U104" i="11" s="1"/>
  <c r="S104" i="11"/>
  <c r="G105" i="11"/>
  <c r="H105" i="11" s="1"/>
  <c r="I105" i="11" s="1"/>
  <c r="S105" i="11"/>
  <c r="G107" i="11"/>
  <c r="H107" i="11" s="1"/>
  <c r="I107" i="11" s="1"/>
  <c r="R107" i="11"/>
  <c r="U107" i="11" s="1"/>
  <c r="S107" i="11"/>
  <c r="G108" i="11"/>
  <c r="H108" i="11"/>
  <c r="I108" i="11" s="1"/>
  <c r="S108" i="11"/>
  <c r="G109" i="11"/>
  <c r="H109" i="11" s="1"/>
  <c r="I109" i="11" s="1"/>
  <c r="S109" i="11"/>
  <c r="F110" i="11"/>
  <c r="S110" i="11" s="1"/>
  <c r="G110" i="11"/>
  <c r="H110" i="11"/>
  <c r="H111" i="11"/>
  <c r="I111" i="11"/>
  <c r="T111" i="11" s="1"/>
  <c r="S111" i="11"/>
  <c r="U111" i="11"/>
  <c r="G112" i="11"/>
  <c r="H112" i="11" s="1"/>
  <c r="I112" i="11" s="1"/>
  <c r="S112" i="11"/>
  <c r="G113" i="11"/>
  <c r="H113" i="11" s="1"/>
  <c r="I113" i="11" s="1"/>
  <c r="S113" i="11"/>
  <c r="G115" i="11"/>
  <c r="H115" i="11" s="1"/>
  <c r="I115" i="11" s="1"/>
  <c r="S115" i="11"/>
  <c r="G116" i="11"/>
  <c r="H116" i="11" s="1"/>
  <c r="I116" i="11" s="1"/>
  <c r="S116" i="11"/>
  <c r="G117" i="11"/>
  <c r="H117" i="11" s="1"/>
  <c r="I117" i="11" s="1"/>
  <c r="R117" i="11" s="1"/>
  <c r="U117" i="11" s="1"/>
  <c r="S117" i="11"/>
  <c r="F118" i="11"/>
  <c r="G118" i="11"/>
  <c r="H118" i="11" s="1"/>
  <c r="G119" i="11"/>
  <c r="H119" i="11" s="1"/>
  <c r="I119" i="11" s="1"/>
  <c r="T119" i="11" s="1"/>
  <c r="S119" i="11"/>
  <c r="G120" i="11"/>
  <c r="H120" i="11" s="1"/>
  <c r="I120" i="11" s="1"/>
  <c r="S120" i="11"/>
  <c r="S121" i="11"/>
  <c r="T121" i="11"/>
  <c r="U121" i="11"/>
  <c r="G122" i="11"/>
  <c r="H122" i="11" s="1"/>
  <c r="I122" i="11" s="1"/>
  <c r="S122" i="11"/>
  <c r="G123" i="11"/>
  <c r="H123" i="11" s="1"/>
  <c r="I123" i="11" s="1"/>
  <c r="S123" i="11"/>
  <c r="G124" i="11"/>
  <c r="H124" i="11" s="1"/>
  <c r="I124" i="11" s="1"/>
  <c r="S124" i="11"/>
  <c r="G125" i="11"/>
  <c r="H125" i="11" s="1"/>
  <c r="I125" i="11" s="1"/>
  <c r="S125" i="11"/>
  <c r="G126" i="11"/>
  <c r="H126" i="11" s="1"/>
  <c r="I126" i="11" s="1"/>
  <c r="R126" i="11" s="1"/>
  <c r="U126" i="11" s="1"/>
  <c r="S126" i="11"/>
  <c r="H127" i="11"/>
  <c r="I127" i="11" s="1"/>
  <c r="G128" i="11"/>
  <c r="H128" i="11"/>
  <c r="I128" i="11" s="1"/>
  <c r="S128" i="11"/>
  <c r="G129" i="11"/>
  <c r="H129" i="11" s="1"/>
  <c r="I129" i="11" s="1"/>
  <c r="R129" i="11" s="1"/>
  <c r="U129" i="11" s="1"/>
  <c r="S129" i="11"/>
  <c r="G130" i="11"/>
  <c r="H130" i="11" s="1"/>
  <c r="I130" i="11" s="1"/>
  <c r="S130" i="11"/>
  <c r="G131" i="11"/>
  <c r="H131" i="11" s="1"/>
  <c r="I131" i="11" s="1"/>
  <c r="S131" i="11"/>
  <c r="G132" i="11"/>
  <c r="H132" i="11" s="1"/>
  <c r="I132" i="11" s="1"/>
  <c r="S132" i="11"/>
  <c r="G133" i="11"/>
  <c r="H133" i="11" s="1"/>
  <c r="I133" i="11" s="1"/>
  <c r="S133" i="11"/>
  <c r="G134" i="11"/>
  <c r="H134" i="11" s="1"/>
  <c r="I134" i="11"/>
  <c r="T134" i="11" s="1"/>
  <c r="S134" i="11"/>
  <c r="H135" i="11"/>
  <c r="I135" i="11" s="1"/>
  <c r="G136" i="11"/>
  <c r="H136" i="11" s="1"/>
  <c r="I136" i="11" s="1"/>
  <c r="R136" i="11" s="1"/>
  <c r="U136" i="11" s="1"/>
  <c r="S136" i="11"/>
  <c r="G137" i="11"/>
  <c r="H137" i="11" s="1"/>
  <c r="I137" i="11" s="1"/>
  <c r="R137" i="11" s="1"/>
  <c r="U137" i="11" s="1"/>
  <c r="S137" i="11"/>
  <c r="G138" i="11"/>
  <c r="H138" i="11" s="1"/>
  <c r="I138" i="11" s="1"/>
  <c r="S138" i="11"/>
  <c r="G139" i="11"/>
  <c r="H139" i="11" s="1"/>
  <c r="I139" i="11" s="1"/>
  <c r="S139" i="11"/>
  <c r="G140" i="11"/>
  <c r="H140" i="11" s="1"/>
  <c r="I140" i="11" s="1"/>
  <c r="S140" i="11"/>
  <c r="G141" i="11"/>
  <c r="H141" i="11" s="1"/>
  <c r="I141" i="11" s="1"/>
  <c r="T141" i="11" s="1"/>
  <c r="S141" i="11"/>
  <c r="G142" i="11"/>
  <c r="H142" i="11" s="1"/>
  <c r="I142" i="11" s="1"/>
  <c r="T142" i="11" s="1"/>
  <c r="S142" i="11"/>
  <c r="G143" i="11"/>
  <c r="H143" i="11" s="1"/>
  <c r="I143" i="11" s="1"/>
  <c r="S143" i="11"/>
  <c r="G144" i="11"/>
  <c r="H144" i="11"/>
  <c r="I144" i="11" s="1"/>
  <c r="S144" i="11"/>
  <c r="G145" i="11"/>
  <c r="H145" i="11" s="1"/>
  <c r="I145" i="11" s="1"/>
  <c r="T145" i="11" s="1"/>
  <c r="S145" i="11"/>
  <c r="G146" i="11"/>
  <c r="H146" i="11" s="1"/>
  <c r="I146" i="11" s="1"/>
  <c r="T146" i="11" s="1"/>
  <c r="S146" i="11"/>
  <c r="G147" i="11"/>
  <c r="H147" i="11" s="1"/>
  <c r="I147" i="11" s="1"/>
  <c r="R147" i="11" s="1"/>
  <c r="U147" i="11" s="1"/>
  <c r="S147" i="11"/>
  <c r="G148" i="11"/>
  <c r="H148" i="11" s="1"/>
  <c r="I148" i="11" s="1"/>
  <c r="S148" i="11"/>
  <c r="G149" i="11"/>
  <c r="H149" i="11" s="1"/>
  <c r="I149" i="11" s="1"/>
  <c r="S149" i="11"/>
  <c r="G150" i="11"/>
  <c r="H150" i="11"/>
  <c r="I150" i="11" s="1"/>
  <c r="S150" i="11"/>
  <c r="G151" i="11"/>
  <c r="H151" i="11" s="1"/>
  <c r="I151" i="11" s="1"/>
  <c r="S151" i="11"/>
  <c r="G152" i="11"/>
  <c r="H152" i="11" s="1"/>
  <c r="I152" i="11" s="1"/>
  <c r="R152" i="11" s="1"/>
  <c r="U152" i="11" s="1"/>
  <c r="S152" i="11"/>
  <c r="G153" i="11"/>
  <c r="H153" i="11" s="1"/>
  <c r="I153" i="11" s="1"/>
  <c r="S153" i="11"/>
  <c r="G154" i="11"/>
  <c r="H154" i="11" s="1"/>
  <c r="I154" i="11" s="1"/>
  <c r="S154" i="11"/>
  <c r="G155" i="11"/>
  <c r="H155" i="11" s="1"/>
  <c r="I155" i="11" s="1"/>
  <c r="S155" i="11"/>
  <c r="G156" i="11"/>
  <c r="H156" i="11" s="1"/>
  <c r="I156" i="11" s="1"/>
  <c r="S156" i="11"/>
  <c r="G157" i="11"/>
  <c r="H157" i="11" s="1"/>
  <c r="I157" i="11" s="1"/>
  <c r="T157" i="11" s="1"/>
  <c r="S157" i="11"/>
  <c r="G158" i="11"/>
  <c r="H158" i="11" s="1"/>
  <c r="I158" i="11" s="1"/>
  <c r="S158" i="11"/>
  <c r="H159" i="11"/>
  <c r="I159" i="11" s="1"/>
  <c r="G160" i="11"/>
  <c r="H160" i="11" s="1"/>
  <c r="I160" i="11" s="1"/>
  <c r="T160" i="11" s="1"/>
  <c r="S160" i="11"/>
  <c r="G163" i="11"/>
  <c r="H163" i="11" s="1"/>
  <c r="I163" i="11" s="1"/>
  <c r="T163" i="11" s="1"/>
  <c r="S163" i="11"/>
  <c r="G164" i="11"/>
  <c r="H164" i="11" s="1"/>
  <c r="P164" i="11"/>
  <c r="S164" i="11" s="1"/>
  <c r="G166" i="11"/>
  <c r="H166" i="11" s="1"/>
  <c r="I166" i="11" s="1"/>
  <c r="S166" i="11"/>
  <c r="G167" i="11"/>
  <c r="H167" i="11" s="1"/>
  <c r="I167" i="11" s="1"/>
  <c r="R167" i="11" s="1"/>
  <c r="U167" i="11" s="1"/>
  <c r="S167" i="11"/>
  <c r="G168" i="11"/>
  <c r="H168" i="11" s="1"/>
  <c r="I168" i="11" s="1"/>
  <c r="S168" i="11"/>
  <c r="G169" i="11"/>
  <c r="H169" i="11" s="1"/>
  <c r="I169" i="11" s="1"/>
  <c r="R169" i="11" s="1"/>
  <c r="U169" i="11" s="1"/>
  <c r="S169" i="11"/>
  <c r="G170" i="11"/>
  <c r="H170" i="11"/>
  <c r="I170" i="11" s="1"/>
  <c r="R170" i="11" s="1"/>
  <c r="U170" i="11" s="1"/>
  <c r="S170" i="11"/>
  <c r="G171" i="11"/>
  <c r="H171" i="11" s="1"/>
  <c r="I171" i="11" s="1"/>
  <c r="S171" i="11"/>
  <c r="G172" i="11"/>
  <c r="H172" i="11" s="1"/>
  <c r="I172" i="11" s="1"/>
  <c r="S172" i="11"/>
  <c r="G173" i="11"/>
  <c r="H173" i="11" s="1"/>
  <c r="I173" i="11" s="1"/>
  <c r="S173" i="11"/>
  <c r="F175" i="11"/>
  <c r="G175" i="11"/>
  <c r="H175" i="11" s="1"/>
  <c r="I175" i="11" s="1"/>
  <c r="T175" i="11" s="1"/>
  <c r="G176" i="11"/>
  <c r="H176" i="11" s="1"/>
  <c r="I176" i="11" s="1"/>
  <c r="T176" i="11" s="1"/>
  <c r="S176" i="11"/>
  <c r="S177" i="11"/>
  <c r="T177" i="11"/>
  <c r="U177" i="11"/>
  <c r="G178" i="11"/>
  <c r="H178" i="11" s="1"/>
  <c r="I178" i="11" s="1"/>
  <c r="R178" i="11" s="1"/>
  <c r="U178" i="11" s="1"/>
  <c r="S178" i="11"/>
  <c r="G179" i="11"/>
  <c r="H179" i="11" s="1"/>
  <c r="I179" i="11" s="1"/>
  <c r="S179" i="11"/>
  <c r="G181" i="11"/>
  <c r="H181" i="11" s="1"/>
  <c r="I181" i="11"/>
  <c r="R181" i="11" s="1"/>
  <c r="U181" i="11" s="1"/>
  <c r="S181" i="11"/>
  <c r="G183" i="11"/>
  <c r="H183" i="11" s="1"/>
  <c r="I183" i="11" s="1"/>
  <c r="S183" i="11"/>
  <c r="G185" i="11"/>
  <c r="H185" i="11" s="1"/>
  <c r="I185" i="11" s="1"/>
  <c r="S185" i="11"/>
  <c r="G186" i="11"/>
  <c r="H186" i="11" s="1"/>
  <c r="I186" i="11" s="1"/>
  <c r="R186" i="11" s="1"/>
  <c r="U186" i="11" s="1"/>
  <c r="S186" i="11"/>
  <c r="G187" i="11"/>
  <c r="H187" i="11" s="1"/>
  <c r="I187" i="11" s="1"/>
  <c r="S187" i="11"/>
  <c r="G188" i="11"/>
  <c r="H188" i="11" s="1"/>
  <c r="I188" i="11" s="1"/>
  <c r="S188" i="11"/>
  <c r="G189" i="11"/>
  <c r="H189" i="11" s="1"/>
  <c r="I189" i="11" s="1"/>
  <c r="S189" i="11"/>
  <c r="G190" i="11"/>
  <c r="H190" i="11"/>
  <c r="I190" i="11" s="1"/>
  <c r="S190" i="11"/>
  <c r="F192" i="11"/>
  <c r="S192" i="11" s="1"/>
  <c r="G192" i="11"/>
  <c r="H192" i="11" s="1"/>
  <c r="G193" i="11"/>
  <c r="H193" i="11"/>
  <c r="I193" i="11" s="1"/>
  <c r="R193" i="11" s="1"/>
  <c r="U193" i="11" s="1"/>
  <c r="S193" i="11"/>
  <c r="G196" i="11"/>
  <c r="H196" i="11" s="1"/>
  <c r="I196" i="11" s="1"/>
  <c r="S196" i="11"/>
  <c r="G198" i="11"/>
  <c r="H198" i="11" s="1"/>
  <c r="I198" i="11" s="1"/>
  <c r="S198" i="11"/>
  <c r="G199" i="11"/>
  <c r="H199" i="11" s="1"/>
  <c r="I199" i="11" s="1"/>
  <c r="R199" i="11" s="1"/>
  <c r="U199" i="11" s="1"/>
  <c r="S199" i="11"/>
  <c r="G200" i="11"/>
  <c r="H200" i="11" s="1"/>
  <c r="I200" i="11" s="1"/>
  <c r="T200" i="11" s="1"/>
  <c r="S200" i="11"/>
  <c r="G201" i="11"/>
  <c r="H201" i="11" s="1"/>
  <c r="I201" i="11" s="1"/>
  <c r="T201" i="11" s="1"/>
  <c r="S201" i="11"/>
  <c r="G202" i="11"/>
  <c r="H202" i="11" s="1"/>
  <c r="I202" i="11" s="1"/>
  <c r="T202" i="11" s="1"/>
  <c r="S202" i="11"/>
  <c r="G204" i="11"/>
  <c r="H204" i="11"/>
  <c r="I204" i="11" s="1"/>
  <c r="R204" i="11" s="1"/>
  <c r="U204" i="11" s="1"/>
  <c r="S204" i="11"/>
  <c r="G205" i="11"/>
  <c r="H205" i="11" s="1"/>
  <c r="I205" i="11" s="1"/>
  <c r="S205" i="11"/>
  <c r="G206" i="11"/>
  <c r="H206" i="11" s="1"/>
  <c r="I206" i="11" s="1"/>
  <c r="S206" i="11"/>
  <c r="G207" i="11"/>
  <c r="H207" i="11" s="1"/>
  <c r="I207" i="11" s="1"/>
  <c r="R207" i="11" s="1"/>
  <c r="U207" i="11" s="1"/>
  <c r="S207" i="11"/>
  <c r="F208" i="11"/>
  <c r="S208" i="11"/>
  <c r="G208" i="11"/>
  <c r="H208" i="11" s="1"/>
  <c r="G209" i="11"/>
  <c r="H209" i="11" s="1"/>
  <c r="G210" i="11"/>
  <c r="H210" i="11" s="1"/>
  <c r="I210" i="11" s="1"/>
  <c r="S210" i="11"/>
  <c r="F211" i="11"/>
  <c r="G211" i="11"/>
  <c r="H211" i="11" s="1"/>
  <c r="G212" i="11"/>
  <c r="H212" i="11" s="1"/>
  <c r="G213" i="11"/>
  <c r="H213" i="11" s="1"/>
  <c r="I213" i="11" s="1"/>
  <c r="S213" i="11"/>
  <c r="F214" i="11"/>
  <c r="S214" i="11" s="1"/>
  <c r="G214" i="11"/>
  <c r="H214" i="11" s="1"/>
  <c r="I214" i="11" s="1"/>
  <c r="T214" i="11" s="1"/>
  <c r="G215" i="11"/>
  <c r="H215" i="11" s="1"/>
  <c r="I215" i="11" s="1"/>
  <c r="S215" i="11"/>
  <c r="F218" i="11"/>
  <c r="S218" i="11" s="1"/>
  <c r="G218" i="11"/>
  <c r="H218" i="11" s="1"/>
  <c r="I218" i="11" s="1"/>
  <c r="R218" i="11" s="1"/>
  <c r="U218" i="11" s="1"/>
  <c r="F220" i="11"/>
  <c r="S220" i="11" s="1"/>
  <c r="G220" i="11"/>
  <c r="H220" i="11"/>
  <c r="F221" i="11"/>
  <c r="G221" i="11"/>
  <c r="H221" i="11" s="1"/>
  <c r="G222" i="11"/>
  <c r="H222" i="11" s="1"/>
  <c r="I222" i="11" s="1"/>
  <c r="S222" i="11"/>
  <c r="G223" i="11"/>
  <c r="H223" i="11" s="1"/>
  <c r="I223" i="11" s="1"/>
  <c r="S223" i="11"/>
  <c r="F224" i="11"/>
  <c r="G224" i="11"/>
  <c r="H224" i="11"/>
  <c r="F225" i="11"/>
  <c r="S225" i="11" s="1"/>
  <c r="G225" i="11"/>
  <c r="H225" i="11" s="1"/>
  <c r="F226" i="11"/>
  <c r="S226" i="11" s="1"/>
  <c r="G226" i="11"/>
  <c r="H226" i="11" s="1"/>
  <c r="F227" i="11"/>
  <c r="S227" i="11" s="1"/>
  <c r="G227" i="11"/>
  <c r="H227" i="11"/>
  <c r="F228" i="11"/>
  <c r="S228" i="11" s="1"/>
  <c r="G228" i="11"/>
  <c r="H228" i="11" s="1"/>
  <c r="I228" i="11" s="1"/>
  <c r="R228" i="11" s="1"/>
  <c r="U228" i="11" s="1"/>
  <c r="F229" i="11"/>
  <c r="S229" i="11" s="1"/>
  <c r="G229" i="11"/>
  <c r="H229" i="11" s="1"/>
  <c r="G231" i="11"/>
  <c r="H231" i="11"/>
  <c r="I231" i="11"/>
  <c r="R231" i="11" s="1"/>
  <c r="U231" i="11" s="1"/>
  <c r="S231" i="11"/>
  <c r="G233" i="11"/>
  <c r="H233" i="11" s="1"/>
  <c r="I233" i="11" s="1"/>
  <c r="T233" i="11" s="1"/>
  <c r="S233" i="11"/>
  <c r="G234" i="11"/>
  <c r="H234" i="11" s="1"/>
  <c r="I234" i="11" s="1"/>
  <c r="S234" i="11"/>
  <c r="G235" i="11"/>
  <c r="H235" i="11" s="1"/>
  <c r="I235" i="11" s="1"/>
  <c r="R235" i="11" s="1"/>
  <c r="U235" i="11" s="1"/>
  <c r="S235" i="11"/>
  <c r="G236" i="11"/>
  <c r="H236" i="11" s="1"/>
  <c r="I236" i="11" s="1"/>
  <c r="S236" i="11"/>
  <c r="G238" i="11"/>
  <c r="H238" i="11"/>
  <c r="I238" i="11" s="1"/>
  <c r="T238" i="11" s="1"/>
  <c r="S238" i="11"/>
  <c r="G239" i="11"/>
  <c r="I239" i="11"/>
  <c r="R239" i="11" s="1"/>
  <c r="U239" i="11" s="1"/>
  <c r="S239" i="11"/>
  <c r="G241" i="11"/>
  <c r="H241" i="11" s="1"/>
  <c r="I241" i="11" s="1"/>
  <c r="S241" i="11"/>
  <c r="G242" i="11"/>
  <c r="H242" i="11" s="1"/>
  <c r="I242" i="11" s="1"/>
  <c r="T242" i="11" s="1"/>
  <c r="S242" i="11"/>
  <c r="G243" i="11"/>
  <c r="H243" i="11" s="1"/>
  <c r="I243" i="11" s="1"/>
  <c r="S243" i="11"/>
  <c r="G244" i="11"/>
  <c r="H244" i="11" s="1"/>
  <c r="I244" i="11" s="1"/>
  <c r="R244" i="11" s="1"/>
  <c r="U244" i="11" s="1"/>
  <c r="S244" i="11"/>
  <c r="G246" i="11"/>
  <c r="H246" i="11" s="1"/>
  <c r="I246" i="11" s="1"/>
  <c r="S246" i="11"/>
  <c r="G247" i="11"/>
  <c r="H247" i="11" s="1"/>
  <c r="I247" i="11" s="1"/>
  <c r="T247" i="11" s="1"/>
  <c r="S247" i="11"/>
  <c r="G248" i="11"/>
  <c r="H248" i="11" s="1"/>
  <c r="I248" i="11" s="1"/>
  <c r="S248" i="11"/>
  <c r="G249" i="11"/>
  <c r="H249" i="11" s="1"/>
  <c r="I249" i="11" s="1"/>
  <c r="S249" i="11"/>
  <c r="G250" i="11"/>
  <c r="H250" i="11" s="1"/>
  <c r="I250" i="11" s="1"/>
  <c r="S250" i="11"/>
  <c r="G251" i="11"/>
  <c r="H251" i="11" s="1"/>
  <c r="I251" i="11" s="1"/>
  <c r="S251" i="11"/>
  <c r="G252" i="11"/>
  <c r="H252" i="11" s="1"/>
  <c r="I252" i="11" s="1"/>
  <c r="R252" i="11" s="1"/>
  <c r="U252" i="11" s="1"/>
  <c r="S252" i="11"/>
  <c r="G253" i="11"/>
  <c r="H253" i="11"/>
  <c r="I253" i="11" s="1"/>
  <c r="S253" i="11"/>
  <c r="G254" i="11"/>
  <c r="H254" i="11" s="1"/>
  <c r="I254" i="11" s="1"/>
  <c r="R254" i="11" s="1"/>
  <c r="U254" i="11" s="1"/>
  <c r="S254" i="11"/>
  <c r="F257" i="11"/>
  <c r="S257" i="11" s="1"/>
  <c r="G257" i="11"/>
  <c r="H257" i="11" s="1"/>
  <c r="I257" i="11" s="1"/>
  <c r="T257" i="11" s="1"/>
  <c r="T255" i="11" s="1"/>
  <c r="G259" i="11"/>
  <c r="H259" i="11" s="1"/>
  <c r="I259" i="11" s="1"/>
  <c r="T259" i="11" s="1"/>
  <c r="S259" i="11"/>
  <c r="G260" i="11"/>
  <c r="H260" i="11" s="1"/>
  <c r="I260" i="11" s="1"/>
  <c r="S260" i="11"/>
  <c r="G261" i="11"/>
  <c r="H261" i="11"/>
  <c r="I261" i="11" s="1"/>
  <c r="S261" i="11"/>
  <c r="G262" i="11"/>
  <c r="H262" i="11" s="1"/>
  <c r="I262" i="11" s="1"/>
  <c r="S262" i="11"/>
  <c r="G263" i="11"/>
  <c r="H263" i="11" s="1"/>
  <c r="I263" i="11" s="1"/>
  <c r="S263" i="11"/>
  <c r="G264" i="11"/>
  <c r="H264" i="11" s="1"/>
  <c r="I264" i="11" s="1"/>
  <c r="R264" i="11" s="1"/>
  <c r="U264" i="11" s="1"/>
  <c r="S264" i="11"/>
  <c r="G266" i="11"/>
  <c r="H266" i="11"/>
  <c r="I266" i="11" s="1"/>
  <c r="R266" i="11" s="1"/>
  <c r="U266" i="11" s="1"/>
  <c r="S266" i="11"/>
  <c r="G267" i="11"/>
  <c r="H267" i="11" s="1"/>
  <c r="I267" i="11" s="1"/>
  <c r="R267" i="11" s="1"/>
  <c r="U267" i="11" s="1"/>
  <c r="S267" i="11"/>
  <c r="G268" i="11"/>
  <c r="H268" i="11"/>
  <c r="I268" i="11" s="1"/>
  <c r="S268" i="11"/>
  <c r="G269" i="11"/>
  <c r="H269" i="11" s="1"/>
  <c r="I269" i="11" s="1"/>
  <c r="R269" i="11" s="1"/>
  <c r="U269" i="11" s="1"/>
  <c r="S269" i="11"/>
  <c r="F270" i="11"/>
  <c r="S270" i="11" s="1"/>
  <c r="G270" i="11"/>
  <c r="H270" i="11" s="1"/>
  <c r="G271" i="11"/>
  <c r="H271" i="11"/>
  <c r="I271" i="11" s="1"/>
  <c r="S271" i="11"/>
  <c r="G272" i="11"/>
  <c r="H272" i="11" s="1"/>
  <c r="I272" i="11" s="1"/>
  <c r="S272" i="11"/>
  <c r="G273" i="11"/>
  <c r="H273" i="11" s="1"/>
  <c r="I273" i="11" s="1"/>
  <c r="S273" i="11"/>
  <c r="G274" i="11"/>
  <c r="H274" i="11" s="1"/>
  <c r="I274" i="11" s="1"/>
  <c r="R274" i="11" s="1"/>
  <c r="U274" i="11" s="1"/>
  <c r="S274" i="11"/>
  <c r="G275" i="11"/>
  <c r="H275" i="11"/>
  <c r="I275" i="11" s="1"/>
  <c r="S275" i="11"/>
  <c r="G276" i="11"/>
  <c r="H276" i="11" s="1"/>
  <c r="I276" i="11" s="1"/>
  <c r="R276" i="11" s="1"/>
  <c r="U276" i="11" s="1"/>
  <c r="S276" i="11"/>
  <c r="G279" i="11"/>
  <c r="H279" i="11"/>
  <c r="I279" i="11" s="1"/>
  <c r="S279" i="11"/>
  <c r="G281" i="11"/>
  <c r="H281" i="11" s="1"/>
  <c r="I281" i="11" s="1"/>
  <c r="S281" i="11"/>
  <c r="G282" i="11"/>
  <c r="H282" i="11" s="1"/>
  <c r="I282" i="11" s="1"/>
  <c r="R282" i="11" s="1"/>
  <c r="U282" i="11" s="1"/>
  <c r="S282" i="11"/>
  <c r="G283" i="11"/>
  <c r="H283" i="11" s="1"/>
  <c r="I283" i="11" s="1"/>
  <c r="S283" i="11"/>
  <c r="G284" i="11"/>
  <c r="H284" i="11" s="1"/>
  <c r="I284" i="11" s="1"/>
  <c r="T284" i="11" s="1"/>
  <c r="S284" i="11"/>
  <c r="G285" i="11"/>
  <c r="H285" i="11" s="1"/>
  <c r="I285" i="11" s="1"/>
  <c r="S285" i="11"/>
  <c r="G286" i="11"/>
  <c r="H286" i="11" s="1"/>
  <c r="I286" i="11" s="1"/>
  <c r="S286" i="11"/>
  <c r="G287" i="11"/>
  <c r="H287" i="11" s="1"/>
  <c r="I287" i="11" s="1"/>
  <c r="S287" i="11"/>
  <c r="G288" i="11"/>
  <c r="H288" i="11" s="1"/>
  <c r="I288" i="11" s="1"/>
  <c r="S288" i="11"/>
  <c r="G290" i="11"/>
  <c r="H290" i="11" s="1"/>
  <c r="I290" i="11" s="1"/>
  <c r="R290" i="11" s="1"/>
  <c r="U290" i="11" s="1"/>
  <c r="S290" i="11"/>
  <c r="G291" i="11"/>
  <c r="H291" i="11" s="1"/>
  <c r="I291" i="11" s="1"/>
  <c r="S291" i="11"/>
  <c r="G292" i="11"/>
  <c r="H292" i="11" s="1"/>
  <c r="I292" i="11" s="1"/>
  <c r="R292" i="11" s="1"/>
  <c r="U292" i="11" s="1"/>
  <c r="S292" i="11"/>
  <c r="F293" i="11"/>
  <c r="S293" i="11" s="1"/>
  <c r="G293" i="11"/>
  <c r="H293" i="11"/>
  <c r="G294" i="11"/>
  <c r="H294" i="11" s="1"/>
  <c r="I294" i="11" s="1"/>
  <c r="S294" i="11"/>
  <c r="G295" i="11"/>
  <c r="H295" i="11" s="1"/>
  <c r="I295" i="11" s="1"/>
  <c r="S295" i="11"/>
  <c r="S296" i="11"/>
  <c r="T296" i="11"/>
  <c r="U296" i="11"/>
  <c r="G297" i="11"/>
  <c r="H297" i="11" s="1"/>
  <c r="I297" i="11" s="1"/>
  <c r="S297" i="11"/>
  <c r="G298" i="11"/>
  <c r="H298" i="11"/>
  <c r="I298" i="11" s="1"/>
  <c r="S298" i="11"/>
  <c r="G299" i="11"/>
  <c r="H299" i="11" s="1"/>
  <c r="I299" i="11" s="1"/>
  <c r="S299" i="11"/>
  <c r="G301" i="11"/>
  <c r="H301" i="11" s="1"/>
  <c r="I301" i="11" s="1"/>
  <c r="S301" i="11"/>
  <c r="G302" i="11"/>
  <c r="H302" i="11" s="1"/>
  <c r="I302" i="11" s="1"/>
  <c r="S302" i="11"/>
  <c r="G303" i="11"/>
  <c r="H303" i="11" s="1"/>
  <c r="I303" i="11" s="1"/>
  <c r="T303" i="11" s="1"/>
  <c r="S303" i="11"/>
  <c r="G304" i="11"/>
  <c r="H304" i="11" s="1"/>
  <c r="I304" i="11" s="1"/>
  <c r="S304" i="11"/>
  <c r="F305" i="11"/>
  <c r="S305" i="11" s="1"/>
  <c r="G305" i="11"/>
  <c r="H305" i="11"/>
  <c r="I305" i="11" s="1"/>
  <c r="G306" i="11"/>
  <c r="H306" i="11"/>
  <c r="I306" i="11" s="1"/>
  <c r="S306" i="11"/>
  <c r="G308" i="11"/>
  <c r="H308" i="11" s="1"/>
  <c r="I308" i="11" s="1"/>
  <c r="R308" i="11" s="1"/>
  <c r="U308" i="11" s="1"/>
  <c r="S308" i="11"/>
  <c r="G309" i="11"/>
  <c r="H309" i="11" s="1"/>
  <c r="I309" i="11" s="1"/>
  <c r="S309" i="11"/>
  <c r="G310" i="11"/>
  <c r="H310" i="11" s="1"/>
  <c r="I310" i="11" s="1"/>
  <c r="S310" i="11"/>
  <c r="G311" i="11"/>
  <c r="H311" i="11" s="1"/>
  <c r="I311" i="11" s="1"/>
  <c r="R311" i="11" s="1"/>
  <c r="U311" i="11" s="1"/>
  <c r="S311" i="11"/>
  <c r="G312" i="11"/>
  <c r="H312" i="11"/>
  <c r="I312" i="11" s="1"/>
  <c r="S312" i="11"/>
  <c r="G313" i="11"/>
  <c r="H313" i="11" s="1"/>
  <c r="I313" i="11" s="1"/>
  <c r="S313" i="11"/>
  <c r="G314" i="11"/>
  <c r="H314" i="11" s="1"/>
  <c r="I314" i="11" s="1"/>
  <c r="S314" i="11"/>
  <c r="G315" i="11"/>
  <c r="H315" i="11"/>
  <c r="I315" i="11" s="1"/>
  <c r="S315" i="11"/>
  <c r="G316" i="11"/>
  <c r="H316" i="11" s="1"/>
  <c r="I316" i="11" s="1"/>
  <c r="S316" i="11"/>
  <c r="G317" i="11"/>
  <c r="H317" i="11" s="1"/>
  <c r="I317" i="11" s="1"/>
  <c r="S317" i="11"/>
  <c r="G318" i="11"/>
  <c r="H318" i="11" s="1"/>
  <c r="I318" i="11" s="1"/>
  <c r="S318" i="11"/>
  <c r="G319" i="11"/>
  <c r="H319" i="11" s="1"/>
  <c r="I319" i="11" s="1"/>
  <c r="S319" i="11"/>
  <c r="G320" i="11"/>
  <c r="H320" i="11" s="1"/>
  <c r="I320" i="11" s="1"/>
  <c r="S320" i="11"/>
  <c r="G321" i="11"/>
  <c r="H321" i="11" s="1"/>
  <c r="I321" i="11" s="1"/>
  <c r="S321" i="11"/>
  <c r="G322" i="11"/>
  <c r="H322" i="11" s="1"/>
  <c r="I322" i="11" s="1"/>
  <c r="S322" i="11"/>
  <c r="G323" i="11"/>
  <c r="H323" i="11" s="1"/>
  <c r="I323" i="11" s="1"/>
  <c r="S323" i="11"/>
  <c r="G324" i="11"/>
  <c r="H324" i="11" s="1"/>
  <c r="I324" i="11" s="1"/>
  <c r="R324" i="11" s="1"/>
  <c r="U324" i="11" s="1"/>
  <c r="S324" i="11"/>
  <c r="G325" i="11"/>
  <c r="H325" i="11"/>
  <c r="I325" i="11" s="1"/>
  <c r="S325" i="11"/>
  <c r="G326" i="11"/>
  <c r="H326" i="11"/>
  <c r="I326" i="11" s="1"/>
  <c r="S326" i="11"/>
  <c r="G327" i="11"/>
  <c r="H327" i="11"/>
  <c r="I327" i="11" s="1"/>
  <c r="R327" i="11" s="1"/>
  <c r="U327" i="11" s="1"/>
  <c r="S327" i="11"/>
  <c r="G328" i="11"/>
  <c r="H328" i="11" s="1"/>
  <c r="I328" i="11" s="1"/>
  <c r="S328" i="11"/>
  <c r="G329" i="11"/>
  <c r="H329" i="11" s="1"/>
  <c r="I329" i="11" s="1"/>
  <c r="S329" i="11"/>
  <c r="G330" i="11"/>
  <c r="H330" i="11" s="1"/>
  <c r="I330" i="11" s="1"/>
  <c r="S330" i="11"/>
  <c r="G331" i="11"/>
  <c r="H331" i="11" s="1"/>
  <c r="I331" i="11" s="1"/>
  <c r="R331" i="11" s="1"/>
  <c r="U331" i="11" s="1"/>
  <c r="S331" i="11"/>
  <c r="G332" i="11"/>
  <c r="H332" i="11" s="1"/>
  <c r="I332" i="11" s="1"/>
  <c r="S332" i="11"/>
  <c r="G333" i="11"/>
  <c r="H333" i="11" s="1"/>
  <c r="I333" i="11" s="1"/>
  <c r="S333" i="11"/>
  <c r="G334" i="11"/>
  <c r="H334" i="11" s="1"/>
  <c r="I334" i="11" s="1"/>
  <c r="R334" i="11" s="1"/>
  <c r="U334" i="11" s="1"/>
  <c r="S334" i="11"/>
  <c r="G335" i="11"/>
  <c r="H335" i="11" s="1"/>
  <c r="I335" i="11" s="1"/>
  <c r="S335" i="11"/>
  <c r="G336" i="11"/>
  <c r="H336" i="11" s="1"/>
  <c r="I336" i="11" s="1"/>
  <c r="R336" i="11" s="1"/>
  <c r="U336" i="11" s="1"/>
  <c r="S336" i="11"/>
  <c r="G337" i="11"/>
  <c r="H337" i="11" s="1"/>
  <c r="I337" i="11" s="1"/>
  <c r="S337" i="11"/>
  <c r="G338" i="11"/>
  <c r="H338" i="11" s="1"/>
  <c r="I338" i="11" s="1"/>
  <c r="S338" i="11"/>
  <c r="G339" i="11"/>
  <c r="H339" i="11" s="1"/>
  <c r="I339" i="11" s="1"/>
  <c r="S339" i="11"/>
  <c r="G340" i="11"/>
  <c r="H340" i="11" s="1"/>
  <c r="I340" i="11" s="1"/>
  <c r="R340" i="11" s="1"/>
  <c r="U340" i="11" s="1"/>
  <c r="S340" i="11"/>
  <c r="G341" i="11"/>
  <c r="H341" i="11"/>
  <c r="I341" i="11"/>
  <c r="S341" i="11"/>
  <c r="G342" i="11"/>
  <c r="H342" i="11" s="1"/>
  <c r="I342" i="11" s="1"/>
  <c r="T342" i="11" s="1"/>
  <c r="S342" i="11"/>
  <c r="G343" i="11"/>
  <c r="H343" i="11"/>
  <c r="I343" i="11" s="1"/>
  <c r="S343" i="11"/>
  <c r="G344" i="11"/>
  <c r="H344" i="11" s="1"/>
  <c r="I344" i="11" s="1"/>
  <c r="S344" i="11"/>
  <c r="G345" i="11"/>
  <c r="H345" i="11" s="1"/>
  <c r="I345" i="11" s="1"/>
  <c r="T345" i="11" s="1"/>
  <c r="S345" i="11"/>
  <c r="G347" i="11"/>
  <c r="H347" i="11" s="1"/>
  <c r="I347" i="11" s="1"/>
  <c r="S347" i="11"/>
  <c r="G350" i="11"/>
  <c r="H350" i="11" s="1"/>
  <c r="I350" i="11" s="1"/>
  <c r="S350" i="11"/>
  <c r="G352" i="11"/>
  <c r="H352" i="11"/>
  <c r="I352" i="11" s="1"/>
  <c r="S352" i="11"/>
  <c r="G353" i="11"/>
  <c r="H353" i="11"/>
  <c r="I353" i="11" s="1"/>
  <c r="S353" i="11"/>
  <c r="G354" i="11"/>
  <c r="H354" i="11"/>
  <c r="I354" i="11" s="1"/>
  <c r="R354" i="11" s="1"/>
  <c r="U354" i="11" s="1"/>
  <c r="S354" i="11"/>
  <c r="G355" i="11"/>
  <c r="H355" i="11" s="1"/>
  <c r="I355" i="11" s="1"/>
  <c r="S355" i="11"/>
  <c r="G356" i="11"/>
  <c r="H356" i="11" s="1"/>
  <c r="I356" i="11" s="1"/>
  <c r="S356" i="11"/>
  <c r="G357" i="11"/>
  <c r="H357" i="11" s="1"/>
  <c r="I357" i="11" s="1"/>
  <c r="R357" i="11" s="1"/>
  <c r="U357" i="11" s="1"/>
  <c r="S357" i="11"/>
  <c r="G359" i="11"/>
  <c r="H359" i="11" s="1"/>
  <c r="I359" i="11" s="1"/>
  <c r="T359" i="11"/>
  <c r="S359" i="11"/>
  <c r="G360" i="11"/>
  <c r="H360" i="11" s="1"/>
  <c r="I360" i="11" s="1"/>
  <c r="R360" i="11" s="1"/>
  <c r="U360" i="11" s="1"/>
  <c r="S360" i="11"/>
  <c r="F361" i="11"/>
  <c r="G361" i="11"/>
  <c r="H361" i="11"/>
  <c r="G362" i="11"/>
  <c r="H362" i="11" s="1"/>
  <c r="G363" i="11"/>
  <c r="H363" i="11" s="1"/>
  <c r="I363" i="11" s="1"/>
  <c r="S363" i="11"/>
  <c r="G364" i="11"/>
  <c r="H364" i="11" s="1"/>
  <c r="I364" i="11" s="1"/>
  <c r="S364" i="11"/>
  <c r="G365" i="11"/>
  <c r="H365" i="11" s="1"/>
  <c r="I365" i="11" s="1"/>
  <c r="R365" i="11" s="1"/>
  <c r="U365" i="11"/>
  <c r="S365" i="11"/>
  <c r="F366" i="11"/>
  <c r="S366" i="11"/>
  <c r="G366" i="11"/>
  <c r="H366" i="11" s="1"/>
  <c r="G367" i="11"/>
  <c r="H367" i="11" s="1"/>
  <c r="I367" i="11" s="1"/>
  <c r="S367" i="11"/>
  <c r="G368" i="11"/>
  <c r="H368" i="11" s="1"/>
  <c r="I368" i="11" s="1"/>
  <c r="S368" i="11"/>
  <c r="G369" i="11"/>
  <c r="H369" i="11" s="1"/>
  <c r="I369" i="11" s="1"/>
  <c r="S369" i="11"/>
  <c r="G370" i="11"/>
  <c r="H370" i="11" s="1"/>
  <c r="I370" i="11" s="1"/>
  <c r="R370" i="11" s="1"/>
  <c r="U370" i="11" s="1"/>
  <c r="S370" i="11"/>
  <c r="G371" i="11"/>
  <c r="H371" i="11" s="1"/>
  <c r="I371" i="11" s="1"/>
  <c r="S371" i="11"/>
  <c r="G372" i="11"/>
  <c r="H372" i="11" s="1"/>
  <c r="I372" i="11" s="1"/>
  <c r="R372" i="11" s="1"/>
  <c r="U372" i="11" s="1"/>
  <c r="S372" i="11"/>
  <c r="G373" i="11"/>
  <c r="H373" i="11"/>
  <c r="I373" i="11" s="1"/>
  <c r="S373" i="11"/>
  <c r="G374" i="11"/>
  <c r="H374" i="11" s="1"/>
  <c r="I374" i="11" s="1"/>
  <c r="S374" i="11"/>
  <c r="G375" i="11"/>
  <c r="H375" i="11" s="1"/>
  <c r="I375" i="11" s="1"/>
  <c r="R375" i="11" s="1"/>
  <c r="U375" i="11" s="1"/>
  <c r="S375" i="11"/>
  <c r="G376" i="11"/>
  <c r="H376" i="11" s="1"/>
  <c r="I376" i="11" s="1"/>
  <c r="S376" i="11"/>
  <c r="G377" i="11"/>
  <c r="H377" i="11" s="1"/>
  <c r="I377" i="11" s="1"/>
  <c r="S377" i="11"/>
  <c r="H378" i="11"/>
  <c r="I378" i="11" s="1"/>
  <c r="T378" i="11" s="1"/>
  <c r="S378" i="11"/>
  <c r="U378" i="11"/>
  <c r="G379" i="11"/>
  <c r="H379" i="11" s="1"/>
  <c r="I379" i="11" s="1"/>
  <c r="S379" i="11"/>
  <c r="F380" i="11"/>
  <c r="S380" i="11" s="1"/>
  <c r="G380" i="11"/>
  <c r="H380" i="11" s="1"/>
  <c r="G381" i="11"/>
  <c r="H381" i="11" s="1"/>
  <c r="I381" i="11" s="1"/>
  <c r="T381" i="11" s="1"/>
  <c r="S381" i="11"/>
  <c r="G382" i="11"/>
  <c r="H382" i="11" s="1"/>
  <c r="I382" i="11" s="1"/>
  <c r="R382" i="11" s="1"/>
  <c r="U382" i="11" s="1"/>
  <c r="S382" i="11"/>
  <c r="H383" i="11"/>
  <c r="I383" i="11" s="1"/>
  <c r="T383" i="11" s="1"/>
  <c r="S383" i="11"/>
  <c r="U383" i="11"/>
  <c r="G384" i="11"/>
  <c r="H384" i="11" s="1"/>
  <c r="I384" i="11" s="1"/>
  <c r="S384" i="11"/>
  <c r="G385" i="11"/>
  <c r="H385" i="11" s="1"/>
  <c r="I385" i="11" s="1"/>
  <c r="S385" i="11"/>
  <c r="G386" i="11"/>
  <c r="H386" i="11"/>
  <c r="I386" i="11" s="1"/>
  <c r="R386" i="11" s="1"/>
  <c r="U386" i="11" s="1"/>
  <c r="S386" i="11"/>
  <c r="G387" i="11"/>
  <c r="H387" i="11" s="1"/>
  <c r="I387" i="11" s="1"/>
  <c r="S387" i="11"/>
  <c r="G388" i="11"/>
  <c r="H388" i="11"/>
  <c r="I388" i="11" s="1"/>
  <c r="S388" i="11"/>
  <c r="G389" i="11"/>
  <c r="H389" i="11" s="1"/>
  <c r="I389" i="11" s="1"/>
  <c r="R389" i="11" s="1"/>
  <c r="U389" i="11" s="1"/>
  <c r="S389" i="11"/>
  <c r="G390" i="11"/>
  <c r="H390" i="11" s="1"/>
  <c r="I390" i="11" s="1"/>
  <c r="S390" i="11"/>
  <c r="G391" i="11"/>
  <c r="H391" i="11" s="1"/>
  <c r="I391" i="11" s="1"/>
  <c r="S391" i="11"/>
  <c r="G392" i="11"/>
  <c r="H392" i="11" s="1"/>
  <c r="I392" i="11" s="1"/>
  <c r="S392" i="11"/>
  <c r="G393" i="11"/>
  <c r="H393" i="11" s="1"/>
  <c r="I393" i="11" s="1"/>
  <c r="S393" i="11"/>
  <c r="G394" i="11"/>
  <c r="H394" i="11" s="1"/>
  <c r="I394" i="11" s="1"/>
  <c r="R394" i="11" s="1"/>
  <c r="U394" i="11" s="1"/>
  <c r="S394" i="11"/>
  <c r="G396" i="11"/>
  <c r="H396" i="11" s="1"/>
  <c r="I396" i="11" s="1"/>
  <c r="S396" i="11"/>
  <c r="G397" i="11"/>
  <c r="H397" i="11" s="1"/>
  <c r="I397" i="11" s="1"/>
  <c r="R397" i="11" s="1"/>
  <c r="U397" i="11" s="1"/>
  <c r="S397" i="11"/>
  <c r="G398" i="11"/>
  <c r="H398" i="11"/>
  <c r="I398" i="11" s="1"/>
  <c r="S398" i="11"/>
  <c r="G399" i="11"/>
  <c r="H399" i="11" s="1"/>
  <c r="I399" i="11" s="1"/>
  <c r="T399" i="11" s="1"/>
  <c r="S399" i="11"/>
  <c r="G400" i="11"/>
  <c r="H400" i="11" s="1"/>
  <c r="I400" i="11" s="1"/>
  <c r="S400" i="11"/>
  <c r="G401" i="11"/>
  <c r="H401" i="11" s="1"/>
  <c r="I401" i="11" s="1"/>
  <c r="S401" i="11"/>
  <c r="G402" i="11"/>
  <c r="H402" i="11" s="1"/>
  <c r="I402" i="11" s="1"/>
  <c r="S402" i="11"/>
  <c r="G403" i="11"/>
  <c r="H403" i="11"/>
  <c r="I403" i="11" s="1"/>
  <c r="R403" i="11" s="1"/>
  <c r="U403" i="11" s="1"/>
  <c r="S403" i="11"/>
  <c r="G404" i="11"/>
  <c r="H404" i="11" s="1"/>
  <c r="I404" i="11" s="1"/>
  <c r="R404" i="11" s="1"/>
  <c r="U404" i="11" s="1"/>
  <c r="S404" i="11"/>
  <c r="G405" i="11"/>
  <c r="H405" i="11" s="1"/>
  <c r="I405" i="11" s="1"/>
  <c r="S405" i="11"/>
  <c r="G406" i="11"/>
  <c r="H406" i="11" s="1"/>
  <c r="I406" i="11" s="1"/>
  <c r="R406" i="11" s="1"/>
  <c r="U406" i="11" s="1"/>
  <c r="S406" i="11"/>
  <c r="G407" i="11"/>
  <c r="H407" i="11" s="1"/>
  <c r="I407" i="11" s="1"/>
  <c r="S407" i="11"/>
  <c r="G408" i="11"/>
  <c r="H408" i="11" s="1"/>
  <c r="I408" i="11" s="1"/>
  <c r="S408" i="11"/>
  <c r="G409" i="11"/>
  <c r="H409" i="11" s="1"/>
  <c r="I409" i="11" s="1"/>
  <c r="T409" i="11" s="1"/>
  <c r="S409" i="11"/>
  <c r="G411" i="11"/>
  <c r="H411" i="11" s="1"/>
  <c r="I411" i="11" s="1"/>
  <c r="S411" i="11"/>
  <c r="G414" i="11"/>
  <c r="H414" i="11"/>
  <c r="I414" i="11" s="1"/>
  <c r="S414" i="11"/>
  <c r="G416" i="11"/>
  <c r="H416" i="11" s="1"/>
  <c r="I416" i="11" s="1"/>
  <c r="S416" i="11"/>
  <c r="G417" i="11"/>
  <c r="H417" i="11" s="1"/>
  <c r="I417" i="11" s="1"/>
  <c r="S417" i="11"/>
  <c r="G418" i="11"/>
  <c r="H418" i="11" s="1"/>
  <c r="I418" i="11" s="1"/>
  <c r="S418" i="11"/>
  <c r="G419" i="11"/>
  <c r="H419" i="11" s="1"/>
  <c r="I419" i="11" s="1"/>
  <c r="S419" i="11"/>
  <c r="G420" i="11"/>
  <c r="H420" i="11" s="1"/>
  <c r="I420" i="11" s="1"/>
  <c r="R420" i="11" s="1"/>
  <c r="U420" i="11" s="1"/>
  <c r="S420" i="11"/>
  <c r="G421" i="11"/>
  <c r="H421" i="11" s="1"/>
  <c r="I421" i="11" s="1"/>
  <c r="R421" i="11" s="1"/>
  <c r="U421" i="11" s="1"/>
  <c r="S421" i="11"/>
  <c r="G423" i="11"/>
  <c r="H423" i="11" s="1"/>
  <c r="I423" i="11" s="1"/>
  <c r="R423" i="11" s="1"/>
  <c r="U423" i="11" s="1"/>
  <c r="S423" i="11"/>
  <c r="G424" i="11"/>
  <c r="H424" i="11"/>
  <c r="I424" i="11"/>
  <c r="S424" i="11"/>
  <c r="F425" i="11"/>
  <c r="F426" i="11" s="1"/>
  <c r="G425" i="11"/>
  <c r="H425" i="11" s="1"/>
  <c r="G426" i="11"/>
  <c r="H426" i="11" s="1"/>
  <c r="G427" i="11"/>
  <c r="H427" i="11" s="1"/>
  <c r="I427" i="11" s="1"/>
  <c r="S427" i="11"/>
  <c r="G428" i="11"/>
  <c r="H428" i="11" s="1"/>
  <c r="I428" i="11" s="1"/>
  <c r="S428" i="11"/>
  <c r="G429" i="11"/>
  <c r="H429" i="11" s="1"/>
  <c r="I429" i="11" s="1"/>
  <c r="R429" i="11" s="1"/>
  <c r="U429" i="11" s="1"/>
  <c r="S429" i="11"/>
  <c r="F430" i="11"/>
  <c r="S430" i="11" s="1"/>
  <c r="G430" i="11"/>
  <c r="H430" i="11" s="1"/>
  <c r="G431" i="11"/>
  <c r="H431" i="11" s="1"/>
  <c r="I431" i="11" s="1"/>
  <c r="T431" i="11" s="1"/>
  <c r="S431" i="11"/>
  <c r="G432" i="11"/>
  <c r="H432" i="11" s="1"/>
  <c r="I432" i="11" s="1"/>
  <c r="S432" i="11"/>
  <c r="G433" i="11"/>
  <c r="H433" i="11" s="1"/>
  <c r="I433" i="11" s="1"/>
  <c r="S433" i="11"/>
  <c r="G434" i="11"/>
  <c r="H434" i="11"/>
  <c r="I434" i="11" s="1"/>
  <c r="T434" i="11" s="1"/>
  <c r="S434" i="11"/>
  <c r="G435" i="11"/>
  <c r="H435" i="11" s="1"/>
  <c r="I435" i="11" s="1"/>
  <c r="R435" i="11" s="1"/>
  <c r="U435" i="11" s="1"/>
  <c r="S435" i="11"/>
  <c r="G436" i="11"/>
  <c r="H436" i="11" s="1"/>
  <c r="I436" i="11" s="1"/>
  <c r="R436" i="11" s="1"/>
  <c r="U436" i="11" s="1"/>
  <c r="S436" i="11"/>
  <c r="G437" i="11"/>
  <c r="H437" i="11" s="1"/>
  <c r="I437" i="11" s="1"/>
  <c r="R437" i="11" s="1"/>
  <c r="U437" i="11" s="1"/>
  <c r="S437" i="11"/>
  <c r="G438" i="11"/>
  <c r="H438" i="11" s="1"/>
  <c r="I438" i="11" s="1"/>
  <c r="R438" i="11" s="1"/>
  <c r="U438" i="11" s="1"/>
  <c r="S438" i="11"/>
  <c r="G440" i="11"/>
  <c r="H440" i="11" s="1"/>
  <c r="I440" i="11" s="1"/>
  <c r="S440" i="11"/>
  <c r="G441" i="11"/>
  <c r="H441" i="11" s="1"/>
  <c r="I441" i="11" s="1"/>
  <c r="S441" i="11"/>
  <c r="G442" i="11"/>
  <c r="H442" i="11" s="1"/>
  <c r="I442" i="11" s="1"/>
  <c r="S442" i="11"/>
  <c r="G443" i="11"/>
  <c r="H443" i="11"/>
  <c r="I443" i="11" s="1"/>
  <c r="S443" i="11"/>
  <c r="G444" i="11"/>
  <c r="H444" i="11" s="1"/>
  <c r="I444" i="11" s="1"/>
  <c r="S444" i="11"/>
  <c r="G445" i="11"/>
  <c r="H445" i="11" s="1"/>
  <c r="I445" i="11" s="1"/>
  <c r="S445" i="11"/>
  <c r="G446" i="11"/>
  <c r="H446" i="11" s="1"/>
  <c r="I446" i="11"/>
  <c r="R446" i="11" s="1"/>
  <c r="U446" i="11" s="1"/>
  <c r="S446" i="11"/>
  <c r="G448" i="11"/>
  <c r="H448" i="11" s="1"/>
  <c r="I448" i="11" s="1"/>
  <c r="T448" i="11" s="1"/>
  <c r="S448" i="11"/>
  <c r="G451" i="11"/>
  <c r="H451" i="11" s="1"/>
  <c r="I451" i="11" s="1"/>
  <c r="R451" i="11" s="1"/>
  <c r="U451" i="11" s="1"/>
  <c r="S451" i="11"/>
  <c r="G453" i="11"/>
  <c r="H453" i="11" s="1"/>
  <c r="I453" i="11" s="1"/>
  <c r="S453" i="11"/>
  <c r="G454" i="11"/>
  <c r="H454" i="11" s="1"/>
  <c r="I454" i="11" s="1"/>
  <c r="S454" i="11"/>
  <c r="G455" i="11"/>
  <c r="H455" i="11" s="1"/>
  <c r="I455" i="11" s="1"/>
  <c r="R455" i="11" s="1"/>
  <c r="U455" i="11" s="1"/>
  <c r="S455" i="11"/>
  <c r="F456" i="11"/>
  <c r="S456" i="11"/>
  <c r="G456" i="11"/>
  <c r="H456" i="11" s="1"/>
  <c r="G457" i="11"/>
  <c r="H457" i="11" s="1"/>
  <c r="I457" i="11" s="1"/>
  <c r="S457" i="11"/>
  <c r="G458" i="11"/>
  <c r="H458" i="11" s="1"/>
  <c r="I458" i="11" s="1"/>
  <c r="S458" i="11"/>
  <c r="G459" i="11"/>
  <c r="H459" i="11"/>
  <c r="I459" i="11"/>
  <c r="R459" i="11" s="1"/>
  <c r="U459" i="11" s="1"/>
  <c r="S459" i="11"/>
  <c r="G460" i="11"/>
  <c r="H460" i="11" s="1"/>
  <c r="I460" i="11" s="1"/>
  <c r="T460" i="11" s="1"/>
  <c r="S460" i="11"/>
  <c r="G461" i="11"/>
  <c r="H461" i="11" s="1"/>
  <c r="I461" i="11" s="1"/>
  <c r="S461" i="11"/>
  <c r="G463" i="11"/>
  <c r="H463" i="11" s="1"/>
  <c r="I463" i="11" s="1"/>
  <c r="T463" i="11" s="1"/>
  <c r="S463" i="11"/>
  <c r="G464" i="11"/>
  <c r="H464" i="11" s="1"/>
  <c r="I464" i="11" s="1"/>
  <c r="S464" i="11"/>
  <c r="F465" i="11"/>
  <c r="S465" i="11" s="1"/>
  <c r="G465" i="11"/>
  <c r="H465" i="11"/>
  <c r="G466" i="11"/>
  <c r="H466" i="11" s="1"/>
  <c r="G467" i="11"/>
  <c r="H467" i="11" s="1"/>
  <c r="I467" i="11" s="1"/>
  <c r="S467" i="11"/>
  <c r="G468" i="11"/>
  <c r="H468" i="11" s="1"/>
  <c r="I468" i="11" s="1"/>
  <c r="S468" i="11"/>
  <c r="G469" i="11"/>
  <c r="H469" i="11" s="1"/>
  <c r="I469" i="11" s="1"/>
  <c r="S469" i="11"/>
  <c r="G470" i="11"/>
  <c r="H470" i="11" s="1"/>
  <c r="I470" i="11" s="1"/>
  <c r="S470" i="11"/>
  <c r="G471" i="11"/>
  <c r="H471" i="11"/>
  <c r="I471" i="11" s="1"/>
  <c r="T471" i="11" s="1"/>
  <c r="S471" i="11"/>
  <c r="G472" i="11"/>
  <c r="H472" i="11" s="1"/>
  <c r="I472" i="11" s="1"/>
  <c r="T472" i="11" s="1"/>
  <c r="S472" i="11"/>
  <c r="G473" i="11"/>
  <c r="H473" i="11" s="1"/>
  <c r="I473" i="11" s="1"/>
  <c r="S473" i="11"/>
  <c r="G474" i="11"/>
  <c r="H474" i="11" s="1"/>
  <c r="I474" i="11" s="1"/>
  <c r="S474" i="11"/>
  <c r="G476" i="11"/>
  <c r="H476" i="11" s="1"/>
  <c r="I476" i="11" s="1"/>
  <c r="S476" i="11"/>
  <c r="G477" i="11"/>
  <c r="H477" i="11"/>
  <c r="I477" i="11" s="1"/>
  <c r="S477" i="11"/>
  <c r="G478" i="11"/>
  <c r="H478" i="11" s="1"/>
  <c r="I478" i="11" s="1"/>
  <c r="S478" i="11"/>
  <c r="G479" i="11"/>
  <c r="H479" i="11" s="1"/>
  <c r="I479" i="11" s="1"/>
  <c r="S479" i="11"/>
  <c r="G480" i="11"/>
  <c r="H480" i="11" s="1"/>
  <c r="I480" i="11" s="1"/>
  <c r="S480" i="11"/>
  <c r="G481" i="11"/>
  <c r="H481" i="11" s="1"/>
  <c r="I481" i="11" s="1"/>
  <c r="S481" i="11"/>
  <c r="G482" i="11"/>
  <c r="H482" i="11" s="1"/>
  <c r="I482" i="11" s="1"/>
  <c r="S482" i="11"/>
  <c r="G483" i="11"/>
  <c r="H483" i="11" s="1"/>
  <c r="I483" i="11" s="1"/>
  <c r="R483" i="11" s="1"/>
  <c r="U483" i="11" s="1"/>
  <c r="S483" i="11"/>
  <c r="G484" i="11"/>
  <c r="H484" i="11" s="1"/>
  <c r="I484" i="11" s="1"/>
  <c r="S484" i="11"/>
  <c r="G486" i="11"/>
  <c r="H486" i="11"/>
  <c r="I486" i="11" s="1"/>
  <c r="S486" i="11"/>
  <c r="F489" i="11"/>
  <c r="S489" i="11" s="1"/>
  <c r="G489" i="11"/>
  <c r="H489" i="11" s="1"/>
  <c r="G491" i="11"/>
  <c r="H491" i="11" s="1"/>
  <c r="I491" i="11" s="1"/>
  <c r="S491" i="11"/>
  <c r="G492" i="11"/>
  <c r="H492" i="11"/>
  <c r="I492" i="11" s="1"/>
  <c r="S492" i="11"/>
  <c r="G493" i="11"/>
  <c r="H493" i="11" s="1"/>
  <c r="I493" i="11" s="1"/>
  <c r="S493" i="11"/>
  <c r="G494" i="11"/>
  <c r="H494" i="11" s="1"/>
  <c r="I494" i="11" s="1"/>
  <c r="S494" i="11"/>
  <c r="G495" i="11"/>
  <c r="H495" i="11"/>
  <c r="I495" i="11" s="1"/>
  <c r="S495" i="11"/>
  <c r="G496" i="11"/>
  <c r="H496" i="11" s="1"/>
  <c r="I496" i="11" s="1"/>
  <c r="S496" i="11"/>
  <c r="G498" i="11"/>
  <c r="H498" i="11" s="1"/>
  <c r="I498" i="11" s="1"/>
  <c r="S498" i="11"/>
  <c r="G499" i="11"/>
  <c r="H499" i="11" s="1"/>
  <c r="I499" i="11" s="1"/>
  <c r="T499" i="11" s="1"/>
  <c r="S499" i="11"/>
  <c r="G500" i="11"/>
  <c r="H500" i="11" s="1"/>
  <c r="I500" i="11" s="1"/>
  <c r="S500" i="11"/>
  <c r="F501" i="11"/>
  <c r="G501" i="11"/>
  <c r="H501" i="11" s="1"/>
  <c r="G502" i="11"/>
  <c r="H502" i="11" s="1"/>
  <c r="I502" i="11" s="1"/>
  <c r="R502" i="11" s="1"/>
  <c r="U502" i="11"/>
  <c r="S502" i="11"/>
  <c r="G503" i="11"/>
  <c r="H503" i="11" s="1"/>
  <c r="I503" i="11" s="1"/>
  <c r="S503" i="11"/>
  <c r="G504" i="11"/>
  <c r="H504" i="11" s="1"/>
  <c r="I504" i="11" s="1"/>
  <c r="S504" i="11"/>
  <c r="G505" i="11"/>
  <c r="H505" i="11" s="1"/>
  <c r="I505" i="11" s="1"/>
  <c r="K505" i="11"/>
  <c r="S505" i="11"/>
  <c r="H506" i="11"/>
  <c r="I506" i="11" s="1"/>
  <c r="U506" i="11"/>
  <c r="G507" i="11"/>
  <c r="H507" i="11" s="1"/>
  <c r="I507" i="11" s="1"/>
  <c r="R507" i="11" s="1"/>
  <c r="U507" i="11" s="1"/>
  <c r="S507" i="11"/>
  <c r="G508" i="11"/>
  <c r="H508" i="11" s="1"/>
  <c r="I508" i="11" s="1"/>
  <c r="S508" i="11"/>
  <c r="G509" i="11"/>
  <c r="H509" i="11" s="1"/>
  <c r="I509" i="11" s="1"/>
  <c r="S509" i="11"/>
  <c r="G510" i="11"/>
  <c r="H510" i="11"/>
  <c r="I510" i="11" s="1"/>
  <c r="S510" i="11"/>
  <c r="J511" i="11"/>
  <c r="G511" i="11" s="1"/>
  <c r="H511" i="11" s="1"/>
  <c r="I511" i="11" s="1"/>
  <c r="S511" i="11"/>
  <c r="G512" i="11"/>
  <c r="H512" i="11" s="1"/>
  <c r="I512" i="11" s="1"/>
  <c r="S512" i="11"/>
  <c r="G513" i="11"/>
  <c r="H513" i="11" s="1"/>
  <c r="I513" i="11" s="1"/>
  <c r="S513" i="11"/>
  <c r="G516" i="11"/>
  <c r="H516" i="11" s="1"/>
  <c r="I516" i="11" s="1"/>
  <c r="S516" i="11"/>
  <c r="G518" i="11"/>
  <c r="H518" i="11" s="1"/>
  <c r="I518" i="11" s="1"/>
  <c r="T518" i="11" s="1"/>
  <c r="S518" i="11"/>
  <c r="G519" i="11"/>
  <c r="H519" i="11" s="1"/>
  <c r="I519" i="11" s="1"/>
  <c r="S519" i="11"/>
  <c r="G520" i="11"/>
  <c r="H520" i="11" s="1"/>
  <c r="I520" i="11" s="1"/>
  <c r="S520" i="11"/>
  <c r="G521" i="11"/>
  <c r="H521" i="11" s="1"/>
  <c r="I521" i="11" s="1"/>
  <c r="S521" i="11"/>
  <c r="G522" i="11"/>
  <c r="H522" i="11" s="1"/>
  <c r="I522" i="11" s="1"/>
  <c r="T522" i="11" s="1"/>
  <c r="S522" i="11"/>
  <c r="G523" i="11"/>
  <c r="H523" i="11" s="1"/>
  <c r="I523" i="11" s="1"/>
  <c r="S523" i="11"/>
  <c r="G525" i="11"/>
  <c r="H525" i="11" s="1"/>
  <c r="I525" i="11" s="1"/>
  <c r="R525" i="11" s="1"/>
  <c r="U525" i="11" s="1"/>
  <c r="S525" i="11"/>
  <c r="G526" i="11"/>
  <c r="H526" i="11" s="1"/>
  <c r="I526" i="11" s="1"/>
  <c r="R526" i="11" s="1"/>
  <c r="U526" i="11" s="1"/>
  <c r="S526" i="11"/>
  <c r="G527" i="11"/>
  <c r="H527" i="11" s="1"/>
  <c r="I527" i="11" s="1"/>
  <c r="S527" i="11"/>
  <c r="F528" i="11"/>
  <c r="S528" i="11" s="1"/>
  <c r="G528" i="11"/>
  <c r="H528" i="11"/>
  <c r="G529" i="11"/>
  <c r="H529" i="11" s="1"/>
  <c r="I529" i="11" s="1"/>
  <c r="S529" i="11"/>
  <c r="G531" i="11"/>
  <c r="H531" i="11" s="1"/>
  <c r="I531" i="11" s="1"/>
  <c r="S531" i="11"/>
  <c r="G532" i="11"/>
  <c r="H532" i="11" s="1"/>
  <c r="I532" i="11" s="1"/>
  <c r="T532" i="11" s="1"/>
  <c r="S532" i="11"/>
  <c r="G533" i="11"/>
  <c r="H533" i="11" s="1"/>
  <c r="I533" i="11" s="1"/>
  <c r="S533" i="11"/>
  <c r="G534" i="11"/>
  <c r="H534" i="11"/>
  <c r="I534" i="11" s="1"/>
  <c r="T534" i="11" s="1"/>
  <c r="S534" i="11"/>
  <c r="G535" i="11"/>
  <c r="H535" i="11" s="1"/>
  <c r="I535" i="11" s="1"/>
  <c r="S535" i="11"/>
  <c r="G537" i="11"/>
  <c r="H537" i="11" s="1"/>
  <c r="I537" i="11" s="1"/>
  <c r="S537" i="11"/>
  <c r="G538" i="11"/>
  <c r="H538" i="11" s="1"/>
  <c r="I538" i="11" s="1"/>
  <c r="R538" i="11" s="1"/>
  <c r="U538" i="11" s="1"/>
  <c r="S538" i="11"/>
  <c r="G539" i="11"/>
  <c r="H539" i="11" s="1"/>
  <c r="I539" i="11" s="1"/>
  <c r="R539" i="11" s="1"/>
  <c r="U539" i="11" s="1"/>
  <c r="S539" i="11"/>
  <c r="G540" i="11"/>
  <c r="H540" i="11" s="1"/>
  <c r="I540" i="11" s="1"/>
  <c r="S540" i="11"/>
  <c r="G542" i="11"/>
  <c r="H542" i="11" s="1"/>
  <c r="I542" i="11" s="1"/>
  <c r="R542" i="11" s="1"/>
  <c r="U542" i="11" s="1"/>
  <c r="S542" i="11"/>
  <c r="G543" i="11"/>
  <c r="H543" i="11" s="1"/>
  <c r="I543" i="11" s="1"/>
  <c r="S543" i="11"/>
  <c r="G544" i="11"/>
  <c r="H544" i="11"/>
  <c r="I544" i="11" s="1"/>
  <c r="S544" i="11"/>
  <c r="G546" i="11"/>
  <c r="H546" i="11" s="1"/>
  <c r="I546" i="11" s="1"/>
  <c r="S546" i="11"/>
  <c r="G547" i="11"/>
  <c r="H547" i="11" s="1"/>
  <c r="I547" i="11" s="1"/>
  <c r="S547" i="11"/>
  <c r="G548" i="11"/>
  <c r="H548" i="11" s="1"/>
  <c r="I548" i="11" s="1"/>
  <c r="S548" i="11"/>
  <c r="G549" i="11"/>
  <c r="H549" i="11" s="1"/>
  <c r="I549" i="11" s="1"/>
  <c r="S549" i="11"/>
  <c r="G550" i="11"/>
  <c r="H550" i="11" s="1"/>
  <c r="I550" i="11" s="1"/>
  <c r="S550" i="11"/>
  <c r="F552" i="11"/>
  <c r="S552" i="11" s="1"/>
  <c r="G552" i="11"/>
  <c r="H552" i="11" s="1"/>
  <c r="I552" i="11" s="1"/>
  <c r="G553" i="11"/>
  <c r="H553" i="11" s="1"/>
  <c r="I553" i="11" s="1"/>
  <c r="S553" i="11"/>
  <c r="G554" i="11"/>
  <c r="H554" i="11" s="1"/>
  <c r="I554" i="11" s="1"/>
  <c r="S554" i="11"/>
  <c r="F555" i="11"/>
  <c r="S555" i="11" s="1"/>
  <c r="G555" i="11"/>
  <c r="H555" i="11" s="1"/>
  <c r="I555" i="11" s="1"/>
  <c r="G556" i="11"/>
  <c r="H556" i="11" s="1"/>
  <c r="I556" i="11" s="1"/>
  <c r="S556" i="11"/>
  <c r="G558" i="11"/>
  <c r="H558" i="11" s="1"/>
  <c r="I558" i="11" s="1"/>
  <c r="S558" i="11"/>
  <c r="G559" i="11"/>
  <c r="H559" i="11" s="1"/>
  <c r="I559" i="11" s="1"/>
  <c r="S559" i="11"/>
  <c r="G561" i="11"/>
  <c r="H561" i="11" s="1"/>
  <c r="I561" i="11" s="1"/>
  <c r="S561" i="11"/>
  <c r="G562" i="11"/>
  <c r="H562" i="11" s="1"/>
  <c r="I562" i="11" s="1"/>
  <c r="S562" i="11"/>
  <c r="G563" i="11"/>
  <c r="H563" i="11" s="1"/>
  <c r="I563" i="11" s="1"/>
  <c r="S563" i="11"/>
  <c r="G564" i="11"/>
  <c r="H564" i="11"/>
  <c r="I564" i="11" s="1"/>
  <c r="S564" i="11"/>
  <c r="G565" i="11"/>
  <c r="H565" i="11" s="1"/>
  <c r="I565" i="11" s="1"/>
  <c r="R565" i="11" s="1"/>
  <c r="U565" i="11" s="1"/>
  <c r="S565" i="11"/>
  <c r="G566" i="11"/>
  <c r="H566" i="11" s="1"/>
  <c r="I566" i="11" s="1"/>
  <c r="S566" i="11"/>
  <c r="G567" i="11"/>
  <c r="H567" i="11" s="1"/>
  <c r="I567" i="11" s="1"/>
  <c r="S567" i="11"/>
  <c r="G568" i="11"/>
  <c r="H568" i="11" s="1"/>
  <c r="I568" i="11" s="1"/>
  <c r="S568" i="11"/>
  <c r="G569" i="11"/>
  <c r="H569" i="11" s="1"/>
  <c r="I569" i="11" s="1"/>
  <c r="S569" i="11"/>
  <c r="G570" i="11"/>
  <c r="H570" i="11" s="1"/>
  <c r="I570" i="11" s="1"/>
  <c r="S570" i="11"/>
  <c r="F571" i="11"/>
  <c r="S571" i="11" s="1"/>
  <c r="G571" i="11"/>
  <c r="H571" i="11" s="1"/>
  <c r="F572" i="11"/>
  <c r="G572" i="11"/>
  <c r="H572" i="11"/>
  <c r="G574" i="11"/>
  <c r="H574" i="11" s="1"/>
  <c r="I574" i="11" s="1"/>
  <c r="S574" i="11"/>
  <c r="G575" i="11"/>
  <c r="H575" i="11" s="1"/>
  <c r="I575" i="11" s="1"/>
  <c r="R575" i="11" s="1"/>
  <c r="S575" i="11"/>
  <c r="G576" i="11"/>
  <c r="H576" i="11" s="1"/>
  <c r="I576" i="11"/>
  <c r="S576" i="11"/>
  <c r="G577" i="11"/>
  <c r="H577" i="11" s="1"/>
  <c r="I577" i="11" s="1"/>
  <c r="S577" i="11"/>
  <c r="G578" i="11"/>
  <c r="H578" i="11" s="1"/>
  <c r="I578" i="11" s="1"/>
  <c r="R578" i="11" s="1"/>
  <c r="U578" i="11" s="1"/>
  <c r="S578" i="11"/>
  <c r="F581" i="11"/>
  <c r="S581" i="11" s="1"/>
  <c r="G581" i="11"/>
  <c r="H581" i="11" s="1"/>
  <c r="G583" i="11"/>
  <c r="H583" i="11"/>
  <c r="I583" i="11" s="1"/>
  <c r="T583" i="11" s="1"/>
  <c r="S583" i="11"/>
  <c r="G584" i="11"/>
  <c r="H584" i="11" s="1"/>
  <c r="I584" i="11" s="1"/>
  <c r="S584" i="11"/>
  <c r="G585" i="11"/>
  <c r="H585" i="11" s="1"/>
  <c r="I585" i="11" s="1"/>
  <c r="S585" i="11"/>
  <c r="G586" i="11"/>
  <c r="H586" i="11" s="1"/>
  <c r="I586" i="11" s="1"/>
  <c r="R586" i="11" s="1"/>
  <c r="U586" i="11" s="1"/>
  <c r="S586" i="11"/>
  <c r="G587" i="11"/>
  <c r="H587" i="11" s="1"/>
  <c r="I587" i="11" s="1"/>
  <c r="S587" i="11"/>
  <c r="G588" i="11"/>
  <c r="H588" i="11" s="1"/>
  <c r="I588" i="11" s="1"/>
  <c r="S588" i="11"/>
  <c r="G589" i="11"/>
  <c r="H589" i="11" s="1"/>
  <c r="I589" i="11" s="1"/>
  <c r="S589" i="11"/>
  <c r="G590" i="11"/>
  <c r="H590" i="11" s="1"/>
  <c r="I590" i="11" s="1"/>
  <c r="S590" i="11"/>
  <c r="G591" i="11"/>
  <c r="H591" i="11" s="1"/>
  <c r="I591" i="11" s="1"/>
  <c r="S591" i="11"/>
  <c r="G593" i="11"/>
  <c r="H593" i="11" s="1"/>
  <c r="I593" i="11" s="1"/>
  <c r="S593" i="11"/>
  <c r="G594" i="11"/>
  <c r="H594" i="11" s="1"/>
  <c r="I594" i="11" s="1"/>
  <c r="S594" i="11"/>
  <c r="G595" i="11"/>
  <c r="H595" i="11" s="1"/>
  <c r="I595" i="11" s="1"/>
  <c r="S595" i="11"/>
  <c r="G596" i="11"/>
  <c r="H596" i="11"/>
  <c r="I596" i="11" s="1"/>
  <c r="S596" i="11"/>
  <c r="G597" i="11"/>
  <c r="H597" i="11" s="1"/>
  <c r="I597" i="11" s="1"/>
  <c r="S597" i="11"/>
  <c r="G598" i="11"/>
  <c r="H598" i="11" s="1"/>
  <c r="I598" i="11" s="1"/>
  <c r="S598" i="11"/>
  <c r="H599" i="11"/>
  <c r="I599" i="11" s="1"/>
  <c r="U599" i="11"/>
  <c r="G600" i="11"/>
  <c r="H600" i="11" s="1"/>
  <c r="I600" i="11" s="1"/>
  <c r="S600" i="11"/>
  <c r="G601" i="11"/>
  <c r="H601" i="11" s="1"/>
  <c r="I601" i="11" s="1"/>
  <c r="S601" i="11"/>
  <c r="G602" i="11"/>
  <c r="H602" i="11" s="1"/>
  <c r="I602" i="11" s="1"/>
  <c r="S602" i="11"/>
  <c r="G603" i="11"/>
  <c r="H603" i="11" s="1"/>
  <c r="I603" i="11" s="1"/>
  <c r="S603" i="11"/>
  <c r="G604" i="11"/>
  <c r="H604" i="11" s="1"/>
  <c r="I604" i="11" s="1"/>
  <c r="S604" i="11"/>
  <c r="G605" i="11"/>
  <c r="H605" i="11" s="1"/>
  <c r="I605" i="11" s="1"/>
  <c r="T605" i="11" s="1"/>
  <c r="S605" i="11"/>
  <c r="G606" i="11"/>
  <c r="H606" i="11" s="1"/>
  <c r="I606" i="11" s="1"/>
  <c r="S606" i="11"/>
  <c r="G607" i="11"/>
  <c r="H607" i="11" s="1"/>
  <c r="I607" i="11" s="1"/>
  <c r="R607" i="11" s="1"/>
  <c r="U607" i="11" s="1"/>
  <c r="S607" i="11"/>
  <c r="G608" i="11"/>
  <c r="H608" i="11" s="1"/>
  <c r="I608" i="11" s="1"/>
  <c r="S608" i="11"/>
  <c r="G609" i="11"/>
  <c r="H609" i="11" s="1"/>
  <c r="I609" i="11" s="1"/>
  <c r="S609" i="11"/>
  <c r="G610" i="11"/>
  <c r="H610" i="11" s="1"/>
  <c r="I610" i="11" s="1"/>
  <c r="S610" i="11"/>
  <c r="G611" i="11"/>
  <c r="H611" i="11" s="1"/>
  <c r="I611" i="11" s="1"/>
  <c r="S611" i="11"/>
  <c r="G612" i="11"/>
  <c r="H612" i="11" s="1"/>
  <c r="I612" i="11" s="1"/>
  <c r="T612" i="11" s="1"/>
  <c r="S612" i="11"/>
  <c r="G613" i="11"/>
  <c r="H613" i="11" s="1"/>
  <c r="I613" i="11" s="1"/>
  <c r="S613" i="11"/>
  <c r="G614" i="11"/>
  <c r="H614" i="11" s="1"/>
  <c r="I614" i="11" s="1"/>
  <c r="S614" i="11"/>
  <c r="G615" i="11"/>
  <c r="H615" i="11" s="1"/>
  <c r="I615" i="11" s="1"/>
  <c r="R615" i="11" s="1"/>
  <c r="U615" i="11" s="1"/>
  <c r="S615" i="11"/>
  <c r="G616" i="11"/>
  <c r="H616" i="11" s="1"/>
  <c r="I616" i="11" s="1"/>
  <c r="T616" i="11" s="1"/>
  <c r="S616" i="11"/>
  <c r="F617" i="11"/>
  <c r="S617" i="11" s="1"/>
  <c r="G617" i="11"/>
  <c r="H617" i="11"/>
  <c r="G618" i="11"/>
  <c r="H618" i="11" s="1"/>
  <c r="I618" i="11" s="1"/>
  <c r="S618" i="11"/>
  <c r="G619" i="11"/>
  <c r="H619" i="11" s="1"/>
  <c r="I619" i="11" s="1"/>
  <c r="S619" i="11"/>
  <c r="G620" i="11"/>
  <c r="H620" i="11" s="1"/>
  <c r="I620" i="11" s="1"/>
  <c r="S620" i="11"/>
  <c r="G621" i="11"/>
  <c r="H621" i="11"/>
  <c r="I621" i="11" s="1"/>
  <c r="T621" i="11" s="1"/>
  <c r="S621" i="11"/>
  <c r="G622" i="11"/>
  <c r="H622" i="11" s="1"/>
  <c r="I622" i="11" s="1"/>
  <c r="R622" i="11" s="1"/>
  <c r="U622" i="11" s="1"/>
  <c r="S622" i="11"/>
  <c r="G623" i="11"/>
  <c r="H623" i="11" s="1"/>
  <c r="I623" i="11" s="1"/>
  <c r="R623" i="11" s="1"/>
  <c r="U623" i="11" s="1"/>
  <c r="S623" i="11"/>
  <c r="G624" i="11"/>
  <c r="H624" i="11" s="1"/>
  <c r="I624" i="11" s="1"/>
  <c r="S624" i="11"/>
  <c r="G625" i="11"/>
  <c r="H625" i="11" s="1"/>
  <c r="I625" i="11" s="1"/>
  <c r="T625" i="11" s="1"/>
  <c r="S625" i="11"/>
  <c r="G626" i="11"/>
  <c r="H626" i="11" s="1"/>
  <c r="I626" i="11" s="1"/>
  <c r="S626" i="11"/>
  <c r="G627" i="11"/>
  <c r="H627" i="11" s="1"/>
  <c r="I627" i="11" s="1"/>
  <c r="S627" i="11"/>
  <c r="G628" i="11"/>
  <c r="H628" i="11" s="1"/>
  <c r="I628" i="11" s="1"/>
  <c r="S628" i="11"/>
  <c r="G629" i="11"/>
  <c r="H629" i="11" s="1"/>
  <c r="I629" i="11" s="1"/>
  <c r="S629" i="11"/>
  <c r="G630" i="11"/>
  <c r="H630" i="11" s="1"/>
  <c r="I630" i="11" s="1"/>
  <c r="R630" i="11" s="1"/>
  <c r="U630" i="11" s="1"/>
  <c r="S630" i="11"/>
  <c r="G631" i="11"/>
  <c r="H631" i="11" s="1"/>
  <c r="I631" i="11" s="1"/>
  <c r="R631" i="11" s="1"/>
  <c r="U631" i="11" s="1"/>
  <c r="S631" i="11"/>
  <c r="G632" i="11"/>
  <c r="H632" i="11" s="1"/>
  <c r="I632" i="11" s="1"/>
  <c r="T632" i="11" s="1"/>
  <c r="S632" i="11"/>
  <c r="G633" i="11"/>
  <c r="H633" i="11" s="1"/>
  <c r="I633" i="11" s="1"/>
  <c r="T633" i="11" s="1"/>
  <c r="S633" i="11"/>
  <c r="G634" i="11"/>
  <c r="H634" i="11" s="1"/>
  <c r="I634" i="11" s="1"/>
  <c r="S634" i="11"/>
  <c r="G635" i="11"/>
  <c r="H635" i="11" s="1"/>
  <c r="I635" i="11" s="1"/>
  <c r="S635" i="11"/>
  <c r="G636" i="11"/>
  <c r="H636" i="11"/>
  <c r="I636" i="11" s="1"/>
  <c r="S636" i="11"/>
  <c r="G637" i="11"/>
  <c r="H637" i="11" s="1"/>
  <c r="I637" i="11" s="1"/>
  <c r="T637" i="11" s="1"/>
  <c r="S637" i="11"/>
  <c r="G638" i="11"/>
  <c r="H638" i="11" s="1"/>
  <c r="I638" i="11" s="1"/>
  <c r="S638" i="11"/>
  <c r="G639" i="11"/>
  <c r="H639" i="11" s="1"/>
  <c r="I639" i="11" s="1"/>
  <c r="S639" i="11"/>
  <c r="G640" i="11"/>
  <c r="H640" i="11" s="1"/>
  <c r="I640" i="11" s="1"/>
  <c r="S640" i="11"/>
  <c r="G641" i="11"/>
  <c r="H641" i="11" s="1"/>
  <c r="I641" i="11" s="1"/>
  <c r="S641" i="11"/>
  <c r="G642" i="11"/>
  <c r="H642" i="11"/>
  <c r="I642" i="11" s="1"/>
  <c r="R642" i="11" s="1"/>
  <c r="U642" i="11" s="1"/>
  <c r="S642" i="11"/>
  <c r="G643" i="11"/>
  <c r="H643" i="11" s="1"/>
  <c r="I643" i="11" s="1"/>
  <c r="S643" i="11"/>
  <c r="G644" i="11"/>
  <c r="H644" i="11" s="1"/>
  <c r="I644" i="11" s="1"/>
  <c r="S644" i="11"/>
  <c r="G645" i="11"/>
  <c r="H645" i="11" s="1"/>
  <c r="I645" i="11" s="1"/>
  <c r="S645" i="11"/>
  <c r="G646" i="11"/>
  <c r="H646" i="11" s="1"/>
  <c r="I646" i="11" s="1"/>
  <c r="S646" i="11"/>
  <c r="G647" i="11"/>
  <c r="H647" i="11" s="1"/>
  <c r="I647" i="11" s="1"/>
  <c r="S647" i="11"/>
  <c r="G648" i="11"/>
  <c r="H648" i="11" s="1"/>
  <c r="I648" i="11" s="1"/>
  <c r="R648" i="11" s="1"/>
  <c r="U648" i="11" s="1"/>
  <c r="S648" i="11"/>
  <c r="G649" i="11"/>
  <c r="H649" i="11" s="1"/>
  <c r="I649" i="11" s="1"/>
  <c r="R649" i="11" s="1"/>
  <c r="U649" i="11" s="1"/>
  <c r="S649" i="11"/>
  <c r="G650" i="11"/>
  <c r="H650" i="11" s="1"/>
  <c r="I650" i="11" s="1"/>
  <c r="S650" i="11"/>
  <c r="G651" i="11"/>
  <c r="H651" i="11" s="1"/>
  <c r="I651" i="11" s="1"/>
  <c r="S651" i="11"/>
  <c r="G652" i="11"/>
  <c r="H652" i="11" s="1"/>
  <c r="I652" i="11" s="1"/>
  <c r="S652" i="11"/>
  <c r="G653" i="11"/>
  <c r="H653" i="11" s="1"/>
  <c r="I653" i="11" s="1"/>
  <c r="S653" i="11"/>
  <c r="G654" i="11"/>
  <c r="H654" i="11" s="1"/>
  <c r="I654" i="11" s="1"/>
  <c r="S654" i="11"/>
  <c r="G655" i="11"/>
  <c r="H655" i="11" s="1"/>
  <c r="I655" i="11" s="1"/>
  <c r="S655" i="11"/>
  <c r="G656" i="11"/>
  <c r="H656" i="11" s="1"/>
  <c r="I656" i="11" s="1"/>
  <c r="S656" i="11"/>
  <c r="G657" i="11"/>
  <c r="H657" i="11" s="1"/>
  <c r="I657" i="11" s="1"/>
  <c r="R657" i="11" s="1"/>
  <c r="S657" i="11"/>
  <c r="G658" i="11"/>
  <c r="H658" i="11" s="1"/>
  <c r="I658" i="11" s="1"/>
  <c r="S658" i="11"/>
  <c r="G659" i="11"/>
  <c r="H659" i="11"/>
  <c r="I659" i="11" s="1"/>
  <c r="R659" i="11" s="1"/>
  <c r="U659" i="11" s="1"/>
  <c r="S659" i="11"/>
  <c r="G660" i="11"/>
  <c r="H660" i="11" s="1"/>
  <c r="I660" i="11" s="1"/>
  <c r="R660" i="11" s="1"/>
  <c r="U660" i="11" s="1"/>
  <c r="S660" i="11"/>
  <c r="G661" i="11"/>
  <c r="H661" i="11" s="1"/>
  <c r="I661" i="11" s="1"/>
  <c r="S661" i="11"/>
  <c r="G662" i="11"/>
  <c r="H662" i="11" s="1"/>
  <c r="I662" i="11" s="1"/>
  <c r="S662" i="11"/>
  <c r="G663" i="11"/>
  <c r="H663" i="11" s="1"/>
  <c r="I663" i="11" s="1"/>
  <c r="S663" i="11"/>
  <c r="G664" i="11"/>
  <c r="H664" i="11" s="1"/>
  <c r="I664" i="11" s="1"/>
  <c r="S664" i="11"/>
  <c r="G665" i="11"/>
  <c r="H665" i="11" s="1"/>
  <c r="I665" i="11" s="1"/>
  <c r="S665" i="11"/>
  <c r="G666" i="11"/>
  <c r="H666" i="11"/>
  <c r="I666" i="11" s="1"/>
  <c r="T666" i="11" s="1"/>
  <c r="S666" i="11"/>
  <c r="G667" i="11"/>
  <c r="H667" i="11" s="1"/>
  <c r="I667" i="11" s="1"/>
  <c r="S667" i="11"/>
  <c r="G668" i="11"/>
  <c r="H668" i="11" s="1"/>
  <c r="I668" i="11" s="1"/>
  <c r="S668" i="11"/>
  <c r="G669" i="11"/>
  <c r="H669" i="11" s="1"/>
  <c r="I669" i="11" s="1"/>
  <c r="S669" i="11"/>
  <c r="G670" i="11"/>
  <c r="H670" i="11"/>
  <c r="I670" i="11" s="1"/>
  <c r="S670" i="11"/>
  <c r="G671" i="11"/>
  <c r="H671" i="11" s="1"/>
  <c r="I671" i="11" s="1"/>
  <c r="R671" i="11" s="1"/>
  <c r="U671" i="11" s="1"/>
  <c r="S671" i="11"/>
  <c r="G672" i="11"/>
  <c r="H672" i="11" s="1"/>
  <c r="I672" i="11" s="1"/>
  <c r="S672" i="11"/>
  <c r="G673" i="11"/>
  <c r="H673" i="11" s="1"/>
  <c r="I673" i="11" s="1"/>
  <c r="S673" i="11"/>
  <c r="G674" i="11"/>
  <c r="H674" i="11"/>
  <c r="I674" i="11" s="1"/>
  <c r="S674" i="11"/>
  <c r="G675" i="11"/>
  <c r="H675" i="11"/>
  <c r="I675" i="11" s="1"/>
  <c r="R675" i="11" s="1"/>
  <c r="U675" i="11" s="1"/>
  <c r="S675" i="11"/>
  <c r="G676" i="11"/>
  <c r="H676" i="11" s="1"/>
  <c r="I676" i="11" s="1"/>
  <c r="R676" i="11" s="1"/>
  <c r="U676" i="11" s="1"/>
  <c r="S676" i="11"/>
  <c r="G677" i="11"/>
  <c r="H677" i="11" s="1"/>
  <c r="I677" i="11" s="1"/>
  <c r="S677" i="11"/>
  <c r="G678" i="11"/>
  <c r="H678" i="11" s="1"/>
  <c r="I678" i="11" s="1"/>
  <c r="S678" i="11"/>
  <c r="G679" i="11"/>
  <c r="H679" i="11" s="1"/>
  <c r="I679" i="11" s="1"/>
  <c r="S679" i="11"/>
  <c r="G680" i="11"/>
  <c r="H680" i="11" s="1"/>
  <c r="I680" i="11" s="1"/>
  <c r="R680" i="11" s="1"/>
  <c r="U680" i="11" s="1"/>
  <c r="S680" i="11"/>
  <c r="G681" i="11"/>
  <c r="H681" i="11" s="1"/>
  <c r="I681" i="11" s="1"/>
  <c r="S681" i="11"/>
  <c r="G682" i="11"/>
  <c r="H682" i="11" s="1"/>
  <c r="I682" i="11" s="1"/>
  <c r="S682" i="11"/>
  <c r="G683" i="11"/>
  <c r="H683" i="11" s="1"/>
  <c r="I683" i="11" s="1"/>
  <c r="S683" i="11"/>
  <c r="G684" i="11"/>
  <c r="H684" i="11" s="1"/>
  <c r="I684" i="11" s="1"/>
  <c r="S684" i="11"/>
  <c r="G685" i="11"/>
  <c r="H685" i="11" s="1"/>
  <c r="I685" i="11" s="1"/>
  <c r="S685" i="11"/>
  <c r="G686" i="11"/>
  <c r="H686" i="11" s="1"/>
  <c r="I686" i="11" s="1"/>
  <c r="S686" i="11"/>
  <c r="G687" i="11"/>
  <c r="H687" i="11" s="1"/>
  <c r="I687" i="11" s="1"/>
  <c r="S687" i="11"/>
  <c r="G688" i="11"/>
  <c r="H688" i="11" s="1"/>
  <c r="I688" i="11" s="1"/>
  <c r="S688" i="11"/>
  <c r="G689" i="11"/>
  <c r="H689" i="11" s="1"/>
  <c r="I689" i="11" s="1"/>
  <c r="S689" i="11"/>
  <c r="G690" i="11"/>
  <c r="H690" i="11" s="1"/>
  <c r="I690" i="11" s="1"/>
  <c r="S690" i="11"/>
  <c r="G691" i="11"/>
  <c r="H691" i="11" s="1"/>
  <c r="I691" i="11" s="1"/>
  <c r="S691" i="11"/>
  <c r="G693" i="11"/>
  <c r="H693" i="11" s="1"/>
  <c r="I693" i="11" s="1"/>
  <c r="S693" i="11"/>
  <c r="F695" i="11"/>
  <c r="S695" i="11" s="1"/>
  <c r="G695" i="11"/>
  <c r="H695" i="11" s="1"/>
  <c r="G697" i="11"/>
  <c r="H697" i="11" s="1"/>
  <c r="I697" i="11" s="1"/>
  <c r="P697" i="11"/>
  <c r="S697" i="11" s="1"/>
  <c r="I706" i="11"/>
  <c r="P706" i="11" s="1"/>
  <c r="Q706" i="11" s="1"/>
  <c r="I707" i="11"/>
  <c r="R463" i="11"/>
  <c r="U463" i="11" s="1"/>
  <c r="R416" i="11"/>
  <c r="U416" i="11"/>
  <c r="T416" i="11"/>
  <c r="T357" i="11"/>
  <c r="R350" i="11"/>
  <c r="U350" i="11" s="1"/>
  <c r="I348" i="11"/>
  <c r="T350" i="11"/>
  <c r="T348" i="11" s="1"/>
  <c r="R335" i="11"/>
  <c r="U335" i="11" s="1"/>
  <c r="T335" i="11"/>
  <c r="T331" i="11"/>
  <c r="T325" i="11"/>
  <c r="R325" i="11"/>
  <c r="U325" i="11" s="1"/>
  <c r="R315" i="11"/>
  <c r="U315" i="11" s="1"/>
  <c r="T315" i="11"/>
  <c r="T309" i="11"/>
  <c r="R309" i="11"/>
  <c r="U309" i="11" s="1"/>
  <c r="T302" i="11"/>
  <c r="R302" i="11"/>
  <c r="U302" i="11"/>
  <c r="R287" i="11"/>
  <c r="U287" i="11"/>
  <c r="T287" i="11"/>
  <c r="T266" i="11"/>
  <c r="R248" i="11"/>
  <c r="U248" i="11" s="1"/>
  <c r="T248" i="11"/>
  <c r="T243" i="11"/>
  <c r="R243" i="11"/>
  <c r="U243" i="11" s="1"/>
  <c r="T236" i="11"/>
  <c r="R236" i="11"/>
  <c r="U236" i="11" s="1"/>
  <c r="R210" i="11"/>
  <c r="U210" i="11" s="1"/>
  <c r="T210" i="11"/>
  <c r="R200" i="11"/>
  <c r="U200" i="11" s="1"/>
  <c r="T185" i="11"/>
  <c r="R185" i="11"/>
  <c r="U185" i="11" s="1"/>
  <c r="R122" i="11"/>
  <c r="U122" i="11" s="1"/>
  <c r="T122" i="11"/>
  <c r="R87" i="11"/>
  <c r="U87" i="11" s="1"/>
  <c r="T87" i="11"/>
  <c r="R70" i="11"/>
  <c r="U70" i="11" s="1"/>
  <c r="T70" i="11"/>
  <c r="R66" i="11"/>
  <c r="U66" i="11" s="1"/>
  <c r="T66" i="11"/>
  <c r="R25" i="11"/>
  <c r="U25" i="11" s="1"/>
  <c r="T25" i="11"/>
  <c r="Q21" i="11"/>
  <c r="T502" i="11"/>
  <c r="R460" i="11"/>
  <c r="U460" i="11" s="1"/>
  <c r="T407" i="11"/>
  <c r="R407" i="11"/>
  <c r="U407" i="11" s="1"/>
  <c r="R381" i="11"/>
  <c r="U381" i="11" s="1"/>
  <c r="R371" i="11"/>
  <c r="U371" i="11" s="1"/>
  <c r="T371" i="11"/>
  <c r="R367" i="11"/>
  <c r="U367" i="11" s="1"/>
  <c r="T367" i="11"/>
  <c r="R332" i="11"/>
  <c r="U332" i="11" s="1"/>
  <c r="T332" i="11"/>
  <c r="T294" i="11"/>
  <c r="R294" i="11"/>
  <c r="U294" i="11" s="1"/>
  <c r="R285" i="11"/>
  <c r="U285" i="11" s="1"/>
  <c r="T285" i="11"/>
  <c r="R275" i="11"/>
  <c r="U275" i="11" s="1"/>
  <c r="T275" i="11"/>
  <c r="R262" i="11"/>
  <c r="U262" i="11" s="1"/>
  <c r="T262" i="11"/>
  <c r="T204" i="11"/>
  <c r="T196" i="11"/>
  <c r="T194" i="11" s="1"/>
  <c r="I194" i="11"/>
  <c r="R194" i="11" s="1"/>
  <c r="U194" i="11" s="1"/>
  <c r="R196" i="11"/>
  <c r="U196" i="11" s="1"/>
  <c r="R81" i="11"/>
  <c r="U81" i="11" s="1"/>
  <c r="I18" i="11"/>
  <c r="I17" i="11" s="1"/>
  <c r="E9" i="12" s="1"/>
  <c r="G10" i="12" s="1"/>
  <c r="S10" i="12" s="1"/>
  <c r="O18" i="11"/>
  <c r="Q18" i="11" s="1"/>
  <c r="T421" i="11"/>
  <c r="R392" i="11"/>
  <c r="U392" i="11" s="1"/>
  <c r="T392" i="11"/>
  <c r="R368" i="11"/>
  <c r="U368" i="11" s="1"/>
  <c r="T368" i="11"/>
  <c r="R359" i="11"/>
  <c r="U359" i="11" s="1"/>
  <c r="T337" i="11"/>
  <c r="R337" i="11"/>
  <c r="U337" i="11" s="1"/>
  <c r="R330" i="11"/>
  <c r="U330" i="11"/>
  <c r="T330" i="11"/>
  <c r="T310" i="11"/>
  <c r="R310" i="11"/>
  <c r="U310" i="11" s="1"/>
  <c r="T283" i="11"/>
  <c r="R283" i="11"/>
  <c r="U283" i="11" s="1"/>
  <c r="T268" i="11"/>
  <c r="R268" i="11"/>
  <c r="U268" i="11" s="1"/>
  <c r="R260" i="11"/>
  <c r="U260" i="11" s="1"/>
  <c r="T260" i="11"/>
  <c r="R253" i="11"/>
  <c r="U253" i="11" s="1"/>
  <c r="T253" i="11"/>
  <c r="R249" i="11"/>
  <c r="U249" i="11" s="1"/>
  <c r="T249" i="11"/>
  <c r="R242" i="11"/>
  <c r="U242" i="11" s="1"/>
  <c r="R190" i="11"/>
  <c r="U190" i="11" s="1"/>
  <c r="T190" i="11"/>
  <c r="T183" i="11"/>
  <c r="R183" i="11"/>
  <c r="U183" i="11" s="1"/>
  <c r="R148" i="11"/>
  <c r="U148" i="11" s="1"/>
  <c r="T148" i="11"/>
  <c r="R144" i="11"/>
  <c r="U144" i="11" s="1"/>
  <c r="T144" i="11"/>
  <c r="R139" i="11"/>
  <c r="U139" i="11" s="1"/>
  <c r="T139" i="11"/>
  <c r="R112" i="11"/>
  <c r="U112" i="11" s="1"/>
  <c r="T112" i="11"/>
  <c r="R53" i="11"/>
  <c r="U53" i="11"/>
  <c r="T53" i="11"/>
  <c r="R47" i="11"/>
  <c r="U47" i="11" s="1"/>
  <c r="T47" i="11"/>
  <c r="R36" i="11"/>
  <c r="U36" i="11" s="1"/>
  <c r="T36" i="11"/>
  <c r="R522" i="11"/>
  <c r="U522" i="11" s="1"/>
  <c r="T483" i="11"/>
  <c r="R471" i="11"/>
  <c r="U471" i="11" s="1"/>
  <c r="R418" i="11"/>
  <c r="U418" i="11" s="1"/>
  <c r="T418" i="11"/>
  <c r="T394" i="11"/>
  <c r="R384" i="11"/>
  <c r="U384" i="11" s="1"/>
  <c r="T384" i="11"/>
  <c r="R355" i="11"/>
  <c r="U355" i="11" s="1"/>
  <c r="T355" i="11"/>
  <c r="T344" i="11"/>
  <c r="R344" i="11"/>
  <c r="U344" i="11" s="1"/>
  <c r="R339" i="11"/>
  <c r="U339" i="11" s="1"/>
  <c r="T339" i="11"/>
  <c r="T328" i="11"/>
  <c r="R328" i="11"/>
  <c r="U328" i="11" s="1"/>
  <c r="R323" i="11"/>
  <c r="U323" i="11" s="1"/>
  <c r="T323" i="11"/>
  <c r="T312" i="11"/>
  <c r="R312" i="11"/>
  <c r="U312" i="11" s="1"/>
  <c r="T299" i="11"/>
  <c r="R299" i="11"/>
  <c r="U299" i="11" s="1"/>
  <c r="R286" i="11"/>
  <c r="U286" i="11" s="1"/>
  <c r="T286" i="11"/>
  <c r="R250" i="11"/>
  <c r="U250" i="11" s="1"/>
  <c r="T250" i="11"/>
  <c r="T234" i="11"/>
  <c r="R234" i="11"/>
  <c r="U234" i="11" s="1"/>
  <c r="R202" i="11"/>
  <c r="U202" i="11" s="1"/>
  <c r="T198" i="11"/>
  <c r="R198" i="11"/>
  <c r="U198" i="11"/>
  <c r="R172" i="11"/>
  <c r="U172" i="11" s="1"/>
  <c r="T172" i="11"/>
  <c r="R155" i="11"/>
  <c r="U155" i="11" s="1"/>
  <c r="T155" i="11"/>
  <c r="R132" i="11"/>
  <c r="U132" i="11" s="1"/>
  <c r="T132" i="11"/>
  <c r="R108" i="11"/>
  <c r="U108" i="11" s="1"/>
  <c r="T108" i="11"/>
  <c r="R86" i="11"/>
  <c r="U86" i="11" s="1"/>
  <c r="I84" i="11"/>
  <c r="T86" i="11"/>
  <c r="T84" i="11" s="1"/>
  <c r="R65" i="11"/>
  <c r="U65" i="11" s="1"/>
  <c r="T65" i="11"/>
  <c r="R54" i="11"/>
  <c r="U54" i="11" s="1"/>
  <c r="T54" i="11"/>
  <c r="I29" i="11"/>
  <c r="O29" i="11"/>
  <c r="O27" i="11"/>
  <c r="I208" i="11"/>
  <c r="R208" i="11" s="1"/>
  <c r="U208" i="11" s="1"/>
  <c r="I48" i="11"/>
  <c r="R48" i="11" s="1"/>
  <c r="U48" i="11" s="1"/>
  <c r="I42" i="11"/>
  <c r="T42" i="11" s="1"/>
  <c r="I37" i="11"/>
  <c r="R37" i="11" s="1"/>
  <c r="U37" i="11" s="1"/>
  <c r="T565" i="11"/>
  <c r="T538" i="11"/>
  <c r="T455" i="11"/>
  <c r="I449" i="11"/>
  <c r="R449" i="11" s="1"/>
  <c r="U449" i="11" s="1"/>
  <c r="T438" i="11"/>
  <c r="T423" i="11"/>
  <c r="T420" i="11"/>
  <c r="T406" i="11"/>
  <c r="T404" i="11"/>
  <c r="T389" i="11"/>
  <c r="T372" i="11"/>
  <c r="T370" i="11"/>
  <c r="I366" i="11"/>
  <c r="R366" i="11" s="1"/>
  <c r="U366" i="11" s="1"/>
  <c r="T336" i="11"/>
  <c r="T334" i="11"/>
  <c r="T292" i="11"/>
  <c r="T290" i="11"/>
  <c r="T276" i="11"/>
  <c r="T274" i="11"/>
  <c r="I270" i="11"/>
  <c r="R270" i="11" s="1"/>
  <c r="U270" i="11" s="1"/>
  <c r="T267" i="11"/>
  <c r="T264" i="11"/>
  <c r="T254" i="11"/>
  <c r="T252" i="11"/>
  <c r="T239" i="11"/>
  <c r="T207" i="11"/>
  <c r="T193" i="11"/>
  <c r="I21" i="11"/>
  <c r="J84" i="16"/>
  <c r="J86" i="16"/>
  <c r="J88" i="16"/>
  <c r="J90" i="16"/>
  <c r="J92" i="16"/>
  <c r="J94" i="16"/>
  <c r="J96" i="16"/>
  <c r="J98" i="16"/>
  <c r="J100" i="16"/>
  <c r="J102" i="16"/>
  <c r="J3" i="16"/>
  <c r="J5" i="16"/>
  <c r="J7" i="16"/>
  <c r="J9" i="16"/>
  <c r="J11" i="16"/>
  <c r="J13" i="16"/>
  <c r="J15" i="16"/>
  <c r="J17" i="16"/>
  <c r="J19" i="16"/>
  <c r="J21" i="16"/>
  <c r="J23" i="16"/>
  <c r="J25" i="16"/>
  <c r="J27" i="16"/>
  <c r="J29" i="16"/>
  <c r="J31" i="16"/>
  <c r="J33" i="16"/>
  <c r="J35" i="16"/>
  <c r="J37" i="16"/>
  <c r="J39" i="16"/>
  <c r="J41" i="16"/>
  <c r="J43" i="16"/>
  <c r="J45" i="16"/>
  <c r="J47" i="16"/>
  <c r="J49" i="16"/>
  <c r="J51" i="16"/>
  <c r="J53" i="16"/>
  <c r="J55" i="16"/>
  <c r="J57" i="16"/>
  <c r="J59" i="16"/>
  <c r="J61" i="16"/>
  <c r="J63" i="16"/>
  <c r="J65" i="16"/>
  <c r="J67" i="16"/>
  <c r="J69" i="16"/>
  <c r="J71" i="16"/>
  <c r="J73" i="16"/>
  <c r="J75" i="16"/>
  <c r="J77" i="16"/>
  <c r="J79" i="16"/>
  <c r="J81" i="16"/>
  <c r="J83" i="16"/>
  <c r="J104" i="16"/>
  <c r="J106" i="16"/>
  <c r="J108" i="16"/>
  <c r="J110" i="16"/>
  <c r="J112" i="16"/>
  <c r="J114" i="16"/>
  <c r="J116" i="16"/>
  <c r="J118" i="16"/>
  <c r="J120" i="16"/>
  <c r="J122" i="16"/>
  <c r="J124" i="16"/>
  <c r="J126" i="16"/>
  <c r="J128" i="16"/>
  <c r="J130" i="16"/>
  <c r="J132" i="16"/>
  <c r="J134" i="16"/>
  <c r="J136" i="16"/>
  <c r="J138" i="16"/>
  <c r="J140" i="16"/>
  <c r="J142" i="16"/>
  <c r="J144" i="16"/>
  <c r="J146" i="16"/>
  <c r="J148" i="16"/>
  <c r="J150" i="16"/>
  <c r="J152" i="16"/>
  <c r="J154" i="16"/>
  <c r="J156" i="16"/>
  <c r="J158" i="16"/>
  <c r="J160" i="16"/>
  <c r="J162" i="16"/>
  <c r="J164" i="16"/>
  <c r="J166" i="16"/>
  <c r="J168" i="16"/>
  <c r="J170" i="16"/>
  <c r="J172" i="16"/>
  <c r="J174" i="16"/>
  <c r="J176" i="16"/>
  <c r="J178" i="16"/>
  <c r="J180" i="16"/>
  <c r="J182" i="16"/>
  <c r="J184" i="16"/>
  <c r="J186" i="16"/>
  <c r="J188" i="16"/>
  <c r="J190" i="16"/>
  <c r="J192" i="16"/>
  <c r="J194" i="16"/>
  <c r="J196" i="16"/>
  <c r="J198" i="16"/>
  <c r="J200" i="16"/>
  <c r="J202" i="16"/>
  <c r="J204" i="16"/>
  <c r="J206" i="16"/>
  <c r="J208" i="16"/>
  <c r="J210" i="16"/>
  <c r="J212" i="16"/>
  <c r="J214" i="16"/>
  <c r="J216" i="16"/>
  <c r="J218" i="16"/>
  <c r="J220" i="16"/>
  <c r="J222" i="16"/>
  <c r="J224" i="16"/>
  <c r="J226" i="16"/>
  <c r="J228" i="16"/>
  <c r="J230" i="16"/>
  <c r="J232" i="16"/>
  <c r="J234" i="16"/>
  <c r="J236" i="16"/>
  <c r="J238" i="16"/>
  <c r="J240" i="16"/>
  <c r="J242" i="16"/>
  <c r="J244" i="16"/>
  <c r="J246" i="16"/>
  <c r="J248" i="16"/>
  <c r="J250" i="16"/>
  <c r="J252" i="16"/>
  <c r="J254" i="16"/>
  <c r="J256" i="16"/>
  <c r="J258" i="16"/>
  <c r="J260" i="16"/>
  <c r="J262" i="16"/>
  <c r="J264" i="16"/>
  <c r="J266" i="16"/>
  <c r="J268" i="16"/>
  <c r="J270" i="16"/>
  <c r="J272" i="16"/>
  <c r="J274" i="16"/>
  <c r="J276" i="16"/>
  <c r="J278" i="16"/>
  <c r="J280" i="16"/>
  <c r="J282" i="16"/>
  <c r="J284" i="16"/>
  <c r="J286" i="16"/>
  <c r="J288" i="16"/>
  <c r="J290" i="16"/>
  <c r="J292" i="16"/>
  <c r="J294" i="16"/>
  <c r="J296" i="16"/>
  <c r="J298" i="16"/>
  <c r="J300" i="16"/>
  <c r="J302" i="16"/>
  <c r="J304" i="16"/>
  <c r="J306" i="16"/>
  <c r="J308" i="16"/>
  <c r="J310" i="16"/>
  <c r="J312" i="16"/>
  <c r="J314" i="16"/>
  <c r="J316" i="16"/>
  <c r="J318" i="16"/>
  <c r="J320" i="16"/>
  <c r="J322" i="16"/>
  <c r="J324" i="16"/>
  <c r="J326" i="16"/>
  <c r="J328" i="16"/>
  <c r="J330" i="16"/>
  <c r="J332" i="16"/>
  <c r="J334" i="16"/>
  <c r="J336" i="16"/>
  <c r="J333" i="16"/>
  <c r="J329" i="16"/>
  <c r="J325" i="16"/>
  <c r="J321" i="16"/>
  <c r="J317" i="16"/>
  <c r="J313" i="16"/>
  <c r="J309" i="16"/>
  <c r="J305" i="16"/>
  <c r="J301" i="16"/>
  <c r="J297" i="16"/>
  <c r="J293" i="16"/>
  <c r="J289" i="16"/>
  <c r="J285" i="16"/>
  <c r="J281" i="16"/>
  <c r="J277" i="16"/>
  <c r="J273" i="16"/>
  <c r="J269" i="16"/>
  <c r="J265" i="16"/>
  <c r="J261" i="16"/>
  <c r="J257" i="16"/>
  <c r="J253" i="16"/>
  <c r="J249" i="16"/>
  <c r="J245" i="16"/>
  <c r="J241" i="16"/>
  <c r="J237" i="16"/>
  <c r="J233" i="16"/>
  <c r="J229" i="16"/>
  <c r="J225" i="16"/>
  <c r="J221" i="16"/>
  <c r="J217" i="16"/>
  <c r="J213" i="16"/>
  <c r="J209" i="16"/>
  <c r="J205" i="16"/>
  <c r="J201" i="16"/>
  <c r="J197" i="16"/>
  <c r="J193" i="16"/>
  <c r="J189" i="16"/>
  <c r="J185" i="16"/>
  <c r="J181" i="16"/>
  <c r="J177" i="16"/>
  <c r="J173" i="16"/>
  <c r="J169" i="16"/>
  <c r="J165" i="16"/>
  <c r="J161" i="16"/>
  <c r="J157" i="16"/>
  <c r="J153" i="16"/>
  <c r="J149" i="16"/>
  <c r="J145" i="16"/>
  <c r="J141" i="16"/>
  <c r="J137" i="16"/>
  <c r="J133" i="16"/>
  <c r="J129" i="16"/>
  <c r="J125" i="16"/>
  <c r="J121" i="16"/>
  <c r="J117" i="16"/>
  <c r="J113" i="16"/>
  <c r="J109" i="16"/>
  <c r="J105" i="16"/>
  <c r="J103" i="16"/>
  <c r="J99" i="16"/>
  <c r="J95" i="16"/>
  <c r="J91" i="16"/>
  <c r="J87" i="16"/>
  <c r="S45" i="12"/>
  <c r="T507" i="11"/>
  <c r="T459" i="11"/>
  <c r="T446" i="11"/>
  <c r="T397" i="11"/>
  <c r="T382" i="11"/>
  <c r="T360" i="11"/>
  <c r="T327" i="11"/>
  <c r="T311" i="11"/>
  <c r="T282" i="11"/>
  <c r="T244" i="11"/>
  <c r="T235" i="11"/>
  <c r="F209" i="11"/>
  <c r="S209" i="11" s="1"/>
  <c r="T199" i="11"/>
  <c r="T186" i="11"/>
  <c r="T178" i="11"/>
  <c r="T169" i="11"/>
  <c r="R157" i="11"/>
  <c r="U157" i="11" s="1"/>
  <c r="T152" i="11"/>
  <c r="T147" i="11"/>
  <c r="R142" i="11"/>
  <c r="U142" i="11" s="1"/>
  <c r="R141" i="11"/>
  <c r="U141" i="11" s="1"/>
  <c r="T136" i="11"/>
  <c r="R134" i="11"/>
  <c r="U134" i="11" s="1"/>
  <c r="T129" i="11"/>
  <c r="T126" i="11"/>
  <c r="R119" i="11"/>
  <c r="U119" i="11" s="1"/>
  <c r="T117" i="11"/>
  <c r="T104" i="11"/>
  <c r="I99" i="11"/>
  <c r="T99" i="11" s="1"/>
  <c r="I97" i="11"/>
  <c r="R97" i="11" s="1"/>
  <c r="U97" i="11" s="1"/>
  <c r="T80" i="11"/>
  <c r="R63" i="11"/>
  <c r="U63" i="11" s="1"/>
  <c r="I62" i="11"/>
  <c r="T62" i="11" s="1"/>
  <c r="T57" i="11"/>
  <c r="R52" i="11"/>
  <c r="U52" i="11" s="1"/>
  <c r="R51" i="11"/>
  <c r="U51" i="11" s="1"/>
  <c r="R46" i="11"/>
  <c r="U46" i="11" s="1"/>
  <c r="R39" i="11"/>
  <c r="U39" i="11" s="1"/>
  <c r="R35" i="11"/>
  <c r="U35" i="11" s="1"/>
  <c r="R33" i="11"/>
  <c r="U33" i="11" s="1"/>
  <c r="R24" i="11"/>
  <c r="U24" i="11"/>
  <c r="J82" i="16"/>
  <c r="J78" i="16"/>
  <c r="J74" i="16"/>
  <c r="J70" i="16"/>
  <c r="J66" i="16"/>
  <c r="J62" i="16"/>
  <c r="J58" i="16"/>
  <c r="J54" i="16"/>
  <c r="J50" i="16"/>
  <c r="J46" i="16"/>
  <c r="J42" i="16"/>
  <c r="J38" i="16"/>
  <c r="J34" i="16"/>
  <c r="J30" i="16"/>
  <c r="J26" i="16"/>
  <c r="J22" i="16"/>
  <c r="J18" i="16"/>
  <c r="J14" i="16"/>
  <c r="J10" i="16"/>
  <c r="J6" i="16"/>
  <c r="J2" i="16"/>
  <c r="K2" i="16" s="1"/>
  <c r="K3" i="16" s="1"/>
  <c r="R637" i="11"/>
  <c r="U637" i="11" s="1"/>
  <c r="R612" i="11"/>
  <c r="U612" i="11" s="1"/>
  <c r="R583" i="11"/>
  <c r="U583" i="11" s="1"/>
  <c r="R499" i="11"/>
  <c r="U499" i="11" s="1"/>
  <c r="R399" i="11"/>
  <c r="U399" i="11" s="1"/>
  <c r="R345" i="11"/>
  <c r="U345" i="11" s="1"/>
  <c r="R303" i="11"/>
  <c r="U303" i="11" s="1"/>
  <c r="R284" i="11"/>
  <c r="U284" i="11" s="1"/>
  <c r="R259" i="11"/>
  <c r="U259" i="11" s="1"/>
  <c r="R247" i="11"/>
  <c r="U247" i="11" s="1"/>
  <c r="R238" i="11"/>
  <c r="U238" i="11" s="1"/>
  <c r="R201" i="11"/>
  <c r="U201" i="11" s="1"/>
  <c r="R176" i="11"/>
  <c r="U176" i="11" s="1"/>
  <c r="R163" i="11"/>
  <c r="U163" i="11" s="1"/>
  <c r="R160" i="11"/>
  <c r="U160" i="11" s="1"/>
  <c r="R146" i="11"/>
  <c r="U146" i="11" s="1"/>
  <c r="R145" i="11"/>
  <c r="U145" i="11" s="1"/>
  <c r="R89" i="11"/>
  <c r="U89" i="11" s="1"/>
  <c r="R88" i="11"/>
  <c r="U88" i="11" s="1"/>
  <c r="R79" i="11"/>
  <c r="U79" i="11" s="1"/>
  <c r="I71" i="11"/>
  <c r="R71" i="11" s="1"/>
  <c r="U71" i="11" s="1"/>
  <c r="T73" i="11"/>
  <c r="T71" i="11" s="1"/>
  <c r="R68" i="11"/>
  <c r="U68" i="11" s="1"/>
  <c r="R56" i="11"/>
  <c r="U56" i="11" s="1"/>
  <c r="R55" i="11"/>
  <c r="U55" i="11" s="1"/>
  <c r="I22" i="11"/>
  <c r="E11" i="12"/>
  <c r="G12" i="12" s="1"/>
  <c r="S12" i="12" s="1"/>
  <c r="R22" i="11"/>
  <c r="U22" i="11" s="1"/>
  <c r="T23" i="11"/>
  <c r="T22" i="11" s="1"/>
  <c r="R20" i="11"/>
  <c r="U20" i="11" s="1"/>
  <c r="R19" i="11"/>
  <c r="U19" i="11" s="1"/>
  <c r="O46" i="18"/>
  <c r="L27" i="3"/>
  <c r="N46" i="18"/>
  <c r="G46" i="18"/>
  <c r="J46" i="18"/>
  <c r="R46" i="18"/>
  <c r="H46" i="18"/>
  <c r="K46" i="18"/>
  <c r="I46" i="18"/>
  <c r="L46" i="18"/>
  <c r="P46" i="18"/>
  <c r="M46" i="18"/>
  <c r="L24" i="4"/>
  <c r="L25" i="4" s="1"/>
  <c r="L28" i="4" s="1"/>
  <c r="L39" i="4" s="1"/>
  <c r="J32" i="10"/>
  <c r="L32" i="10" s="1"/>
  <c r="I27" i="11"/>
  <c r="E13" i="12"/>
  <c r="T270" i="11"/>
  <c r="T208" i="11"/>
  <c r="E17" i="12"/>
  <c r="R18" i="12" s="1"/>
  <c r="Q18" i="12"/>
  <c r="S18" i="12" s="1"/>
  <c r="R84" i="11"/>
  <c r="U84" i="11" s="1"/>
  <c r="E27" i="12"/>
  <c r="N28" i="12" s="1"/>
  <c r="S28" i="12"/>
  <c r="R348" i="11"/>
  <c r="U348" i="11" s="1"/>
  <c r="R29" i="11"/>
  <c r="U29" i="11" s="1"/>
  <c r="Q29" i="11"/>
  <c r="Q27" i="11" s="1"/>
  <c r="T29" i="11"/>
  <c r="T27" i="11" s="1"/>
  <c r="R21" i="11"/>
  <c r="U21" i="11" s="1"/>
  <c r="T411" i="11"/>
  <c r="R411" i="11"/>
  <c r="U411" i="11" s="1"/>
  <c r="T408" i="11"/>
  <c r="R408" i="11"/>
  <c r="U408" i="11" s="1"/>
  <c r="T374" i="11"/>
  <c r="R374" i="11"/>
  <c r="U374" i="11"/>
  <c r="T251" i="11"/>
  <c r="R251" i="11"/>
  <c r="U251" i="11" s="1"/>
  <c r="I227" i="11"/>
  <c r="T227" i="11" s="1"/>
  <c r="I192" i="11"/>
  <c r="T192" i="11" s="1"/>
  <c r="T173" i="11"/>
  <c r="R173" i="11"/>
  <c r="U173" i="11" s="1"/>
  <c r="T171" i="11"/>
  <c r="R171" i="11"/>
  <c r="U171" i="11" s="1"/>
  <c r="T168" i="11"/>
  <c r="R168" i="11"/>
  <c r="U168" i="11" s="1"/>
  <c r="R151" i="11"/>
  <c r="U151" i="11" s="1"/>
  <c r="T151" i="11"/>
  <c r="T131" i="11"/>
  <c r="R131" i="11"/>
  <c r="U131" i="11" s="1"/>
  <c r="T125" i="11"/>
  <c r="R125" i="11"/>
  <c r="U125" i="11" s="1"/>
  <c r="T98" i="11"/>
  <c r="R98" i="11"/>
  <c r="U98" i="11" s="1"/>
  <c r="R605" i="11"/>
  <c r="U605" i="11" s="1"/>
  <c r="T575" i="11"/>
  <c r="U575" i="11"/>
  <c r="T553" i="11"/>
  <c r="R553" i="11"/>
  <c r="U553" i="11" s="1"/>
  <c r="T419" i="11"/>
  <c r="R419" i="11"/>
  <c r="U419" i="11" s="1"/>
  <c r="T393" i="11"/>
  <c r="R393" i="11"/>
  <c r="U393" i="11" s="1"/>
  <c r="T391" i="11"/>
  <c r="R391" i="11"/>
  <c r="U391" i="11" s="1"/>
  <c r="T338" i="11"/>
  <c r="R338" i="11"/>
  <c r="U338" i="11" s="1"/>
  <c r="I225" i="11"/>
  <c r="T225" i="11" s="1"/>
  <c r="T149" i="11"/>
  <c r="R149" i="11"/>
  <c r="U149" i="11" s="1"/>
  <c r="R128" i="11"/>
  <c r="U128" i="11" s="1"/>
  <c r="T128" i="11"/>
  <c r="T116" i="11"/>
  <c r="R116" i="11"/>
  <c r="U116" i="11" s="1"/>
  <c r="R113" i="11"/>
  <c r="U113" i="11" s="1"/>
  <c r="T113" i="11"/>
  <c r="T109" i="11"/>
  <c r="R109" i="11"/>
  <c r="U109" i="11" s="1"/>
  <c r="R625" i="11"/>
  <c r="U625" i="11" s="1"/>
  <c r="T600" i="11"/>
  <c r="R600" i="11"/>
  <c r="U600" i="11" s="1"/>
  <c r="T477" i="11"/>
  <c r="R477" i="11"/>
  <c r="U477" i="11"/>
  <c r="I465" i="11"/>
  <c r="T465" i="11" s="1"/>
  <c r="T443" i="11"/>
  <c r="R443" i="11"/>
  <c r="U443" i="11" s="1"/>
  <c r="T441" i="11"/>
  <c r="R441" i="11"/>
  <c r="U441" i="11" s="1"/>
  <c r="T379" i="11"/>
  <c r="R379" i="11"/>
  <c r="U379" i="11" s="1"/>
  <c r="T369" i="11"/>
  <c r="R369" i="11"/>
  <c r="U369" i="11"/>
  <c r="T333" i="11"/>
  <c r="R333" i="11"/>
  <c r="U333" i="11" s="1"/>
  <c r="T241" i="11"/>
  <c r="R241" i="11"/>
  <c r="U241" i="11" s="1"/>
  <c r="T215" i="11"/>
  <c r="R215" i="11"/>
  <c r="U215" i="11" s="1"/>
  <c r="T166" i="11"/>
  <c r="R166" i="11"/>
  <c r="U166" i="11" s="1"/>
  <c r="T153" i="11"/>
  <c r="R153" i="11"/>
  <c r="U153" i="11" s="1"/>
  <c r="T101" i="11"/>
  <c r="R101" i="11"/>
  <c r="U101" i="11" s="1"/>
  <c r="R38" i="11"/>
  <c r="U38" i="11" s="1"/>
  <c r="T38" i="11"/>
  <c r="T689" i="11"/>
  <c r="R689" i="11"/>
  <c r="U689" i="11" s="1"/>
  <c r="T657" i="11"/>
  <c r="U657" i="11"/>
  <c r="R646" i="11"/>
  <c r="U646" i="11" s="1"/>
  <c r="T646" i="11"/>
  <c r="T427" i="11"/>
  <c r="R427" i="11"/>
  <c r="U427" i="11" s="1"/>
  <c r="T356" i="11"/>
  <c r="R356" i="11"/>
  <c r="U356" i="11" s="1"/>
  <c r="T317" i="11"/>
  <c r="R317" i="11"/>
  <c r="U317" i="11" s="1"/>
  <c r="R305" i="11"/>
  <c r="U305" i="11" s="1"/>
  <c r="T305" i="11"/>
  <c r="T297" i="11"/>
  <c r="R297" i="11"/>
  <c r="U297" i="11" s="1"/>
  <c r="T288" i="11"/>
  <c r="R288" i="11"/>
  <c r="U288" i="11" s="1"/>
  <c r="T154" i="11"/>
  <c r="R154" i="11"/>
  <c r="U154" i="11" s="1"/>
  <c r="T150" i="11"/>
  <c r="R150" i="11"/>
  <c r="U150" i="11" s="1"/>
  <c r="T140" i="11"/>
  <c r="R140" i="11"/>
  <c r="U140" i="11" s="1"/>
  <c r="T138" i="11"/>
  <c r="R138" i="11"/>
  <c r="U138" i="11" s="1"/>
  <c r="T115" i="11"/>
  <c r="R115" i="11"/>
  <c r="U115" i="11"/>
  <c r="T102" i="11"/>
  <c r="R102" i="11"/>
  <c r="U102" i="11" s="1"/>
  <c r="T49" i="11"/>
  <c r="R49" i="11"/>
  <c r="U49" i="11" s="1"/>
  <c r="T43" i="11"/>
  <c r="R43" i="11"/>
  <c r="U43" i="11" s="1"/>
  <c r="T32" i="11"/>
  <c r="R32" i="11"/>
  <c r="U32" i="11" s="1"/>
  <c r="J4" i="16"/>
  <c r="J20" i="16"/>
  <c r="J36" i="16"/>
  <c r="J52" i="16"/>
  <c r="J68" i="16"/>
  <c r="J97" i="16"/>
  <c r="J111" i="16"/>
  <c r="J127" i="16"/>
  <c r="J143" i="16"/>
  <c r="J159" i="16"/>
  <c r="J175" i="16"/>
  <c r="J191" i="16"/>
  <c r="J207" i="16"/>
  <c r="J223" i="16"/>
  <c r="J239" i="16"/>
  <c r="J255" i="16"/>
  <c r="J271" i="16"/>
  <c r="J287" i="16"/>
  <c r="J303" i="16"/>
  <c r="J319" i="16"/>
  <c r="J335" i="16"/>
  <c r="J8" i="16"/>
  <c r="J24" i="16"/>
  <c r="J40" i="16"/>
  <c r="J56" i="16"/>
  <c r="J72" i="16"/>
  <c r="J85" i="16"/>
  <c r="J101" i="16"/>
  <c r="J115" i="16"/>
  <c r="J131" i="16"/>
  <c r="J147" i="16"/>
  <c r="J163" i="16"/>
  <c r="J179" i="16"/>
  <c r="J195" i="16"/>
  <c r="J211" i="16"/>
  <c r="J227" i="16"/>
  <c r="J243" i="16"/>
  <c r="J259" i="16"/>
  <c r="J275" i="16"/>
  <c r="J291" i="16"/>
  <c r="J307" i="16"/>
  <c r="J323" i="16"/>
  <c r="J12" i="16"/>
  <c r="J28" i="16"/>
  <c r="J44" i="16"/>
  <c r="J60" i="16"/>
  <c r="J76" i="16"/>
  <c r="J89" i="16"/>
  <c r="J119" i="16"/>
  <c r="J135" i="16"/>
  <c r="J151" i="16"/>
  <c r="J167" i="16"/>
  <c r="J183" i="16"/>
  <c r="J199" i="16"/>
  <c r="J215" i="16"/>
  <c r="J231" i="16"/>
  <c r="J247" i="16"/>
  <c r="J263" i="16"/>
  <c r="J279" i="16"/>
  <c r="J295" i="16"/>
  <c r="J311" i="16"/>
  <c r="J327" i="16"/>
  <c r="J16" i="16"/>
  <c r="J32" i="16"/>
  <c r="J48" i="16"/>
  <c r="J64" i="16"/>
  <c r="J80" i="16"/>
  <c r="J93" i="16"/>
  <c r="J107" i="16"/>
  <c r="J123" i="16"/>
  <c r="J139" i="16"/>
  <c r="J155" i="16"/>
  <c r="J171" i="16"/>
  <c r="J187" i="16"/>
  <c r="J203" i="16"/>
  <c r="J219" i="16"/>
  <c r="J235" i="16"/>
  <c r="J251" i="16"/>
  <c r="J267" i="16"/>
  <c r="J283" i="16"/>
  <c r="J299" i="16"/>
  <c r="J315" i="16"/>
  <c r="J331" i="16"/>
  <c r="T630" i="11"/>
  <c r="T607" i="11"/>
  <c r="T526" i="11"/>
  <c r="T451" i="11"/>
  <c r="T449" i="11" s="1"/>
  <c r="T435" i="11"/>
  <c r="T429" i="11"/>
  <c r="S425" i="11"/>
  <c r="T403" i="11"/>
  <c r="T386" i="11"/>
  <c r="T365" i="11"/>
  <c r="T354" i="11"/>
  <c r="T340" i="11"/>
  <c r="T324" i="11"/>
  <c r="T308" i="11"/>
  <c r="T269" i="11"/>
  <c r="T231" i="11"/>
  <c r="S221" i="11"/>
  <c r="T181" i="11"/>
  <c r="T170" i="11"/>
  <c r="T167" i="11"/>
  <c r="T137" i="11"/>
  <c r="T107" i="11"/>
  <c r="I425" i="11"/>
  <c r="T425" i="11"/>
  <c r="L28" i="8"/>
  <c r="L39" i="8" s="1"/>
  <c r="F456" i="17"/>
  <c r="I456" i="17" s="1"/>
  <c r="I370" i="17"/>
  <c r="I210" i="17"/>
  <c r="I420" i="17"/>
  <c r="I295" i="17"/>
  <c r="I211" i="17"/>
  <c r="L37" i="1"/>
  <c r="L37" i="6"/>
  <c r="I247" i="17"/>
  <c r="I87" i="17"/>
  <c r="R425" i="11"/>
  <c r="U425" i="11" s="1"/>
  <c r="R227" i="11"/>
  <c r="U227" i="11" s="1"/>
  <c r="T687" i="11"/>
  <c r="R687" i="11"/>
  <c r="U687" i="11" s="1"/>
  <c r="T668" i="11"/>
  <c r="R668" i="11"/>
  <c r="U668" i="11"/>
  <c r="T649" i="11"/>
  <c r="R664" i="11"/>
  <c r="U664" i="11" s="1"/>
  <c r="T664" i="11"/>
  <c r="R686" i="11"/>
  <c r="U686" i="11" s="1"/>
  <c r="T686" i="11"/>
  <c r="R670" i="11"/>
  <c r="U670" i="11" s="1"/>
  <c r="T670" i="11"/>
  <c r="O697" i="11"/>
  <c r="Q697" i="11" s="1"/>
  <c r="I696" i="11"/>
  <c r="E45" i="12" s="1"/>
  <c r="T672" i="11"/>
  <c r="R672" i="11"/>
  <c r="U672" i="11" s="1"/>
  <c r="R663" i="11"/>
  <c r="U663" i="11" s="1"/>
  <c r="T663" i="11"/>
  <c r="R654" i="11"/>
  <c r="U654" i="11"/>
  <c r="T654" i="11"/>
  <c r="R647" i="11"/>
  <c r="U647" i="11" s="1"/>
  <c r="T647" i="11"/>
  <c r="R691" i="11"/>
  <c r="U691" i="11" s="1"/>
  <c r="T691" i="11"/>
  <c r="R679" i="11"/>
  <c r="U679" i="11" s="1"/>
  <c r="T679" i="11"/>
  <c r="R653" i="11"/>
  <c r="U653" i="11" s="1"/>
  <c r="T653" i="11"/>
  <c r="T650" i="11"/>
  <c r="R650" i="11"/>
  <c r="U650" i="11" s="1"/>
  <c r="O17" i="11"/>
  <c r="T37" i="11"/>
  <c r="T659" i="11"/>
  <c r="R633" i="11"/>
  <c r="U633" i="11" s="1"/>
  <c r="T623" i="11"/>
  <c r="R133" i="11"/>
  <c r="U133" i="11" s="1"/>
  <c r="T133" i="11"/>
  <c r="I211" i="11"/>
  <c r="R211" i="11" s="1"/>
  <c r="U211" i="11" s="1"/>
  <c r="I30" i="11"/>
  <c r="O30" i="11"/>
  <c r="Q30" i="11" s="1"/>
  <c r="R156" i="11"/>
  <c r="U156" i="11" s="1"/>
  <c r="T156" i="11"/>
  <c r="T103" i="11"/>
  <c r="R103" i="11"/>
  <c r="U103" i="11" s="1"/>
  <c r="F212" i="11"/>
  <c r="L32" i="4"/>
  <c r="L37" i="4" s="1"/>
  <c r="L11" i="10"/>
  <c r="S224" i="11"/>
  <c r="L22" i="5"/>
  <c r="L25" i="5" s="1"/>
  <c r="L31" i="10"/>
  <c r="I545" i="17"/>
  <c r="I479" i="17"/>
  <c r="S211" i="11"/>
  <c r="L27" i="8"/>
  <c r="I607" i="17"/>
  <c r="I685" i="17"/>
  <c r="I684" i="17" s="1"/>
  <c r="E43" i="18" s="1"/>
  <c r="R44" i="18" s="1"/>
  <c r="S44" i="18" s="1"/>
  <c r="I416" i="17"/>
  <c r="I216" i="17"/>
  <c r="F202" i="17"/>
  <c r="I202" i="17" s="1"/>
  <c r="Q45" i="18"/>
  <c r="S45" i="18" s="1"/>
  <c r="S212" i="11"/>
  <c r="I212" i="11"/>
  <c r="R212" i="11" s="1"/>
  <c r="U212" i="11" s="1"/>
  <c r="T629" i="11"/>
  <c r="R629" i="11"/>
  <c r="U629" i="11" s="1"/>
  <c r="T636" i="11"/>
  <c r="R636" i="11"/>
  <c r="U636" i="11" s="1"/>
  <c r="T562" i="11"/>
  <c r="R562" i="11"/>
  <c r="U562" i="11" s="1"/>
  <c r="O28" i="12"/>
  <c r="P28" i="12"/>
  <c r="R529" i="11"/>
  <c r="U529" i="11" s="1"/>
  <c r="T529" i="11"/>
  <c r="R644" i="11"/>
  <c r="U644" i="11" s="1"/>
  <c r="T644" i="11"/>
  <c r="R601" i="11"/>
  <c r="U601" i="11" s="1"/>
  <c r="T601" i="11"/>
  <c r="T671" i="11"/>
  <c r="I489" i="11"/>
  <c r="I487" i="11" s="1"/>
  <c r="R487" i="11" s="1"/>
  <c r="U487" i="11" s="1"/>
  <c r="I361" i="11"/>
  <c r="I456" i="11"/>
  <c r="R456" i="11" s="1"/>
  <c r="U456" i="11" s="1"/>
  <c r="F466" i="11"/>
  <c r="S466" i="11" s="1"/>
  <c r="I220" i="11"/>
  <c r="T220" i="11" s="1"/>
  <c r="I380" i="11"/>
  <c r="I118" i="11"/>
  <c r="R118" i="11" s="1"/>
  <c r="U118" i="11" s="1"/>
  <c r="S118" i="11"/>
  <c r="I110" i="11"/>
  <c r="T110" i="11" s="1"/>
  <c r="V11" i="10"/>
  <c r="S12" i="10"/>
  <c r="F199" i="17"/>
  <c r="I182" i="17"/>
  <c r="I89" i="17"/>
  <c r="I38" i="17"/>
  <c r="I201" i="17"/>
  <c r="I165" i="17"/>
  <c r="T489" i="11"/>
  <c r="T487" i="11" s="1"/>
  <c r="R489" i="11"/>
  <c r="U489" i="11" s="1"/>
  <c r="I466" i="11"/>
  <c r="T466" i="11" s="1"/>
  <c r="R609" i="11"/>
  <c r="U609" i="11" s="1"/>
  <c r="T609" i="11"/>
  <c r="T690" i="11"/>
  <c r="R690" i="11"/>
  <c r="U690" i="11" s="1"/>
  <c r="T569" i="11"/>
  <c r="R569" i="11"/>
  <c r="U569" i="11" s="1"/>
  <c r="T516" i="11"/>
  <c r="T514" i="11" s="1"/>
  <c r="R516" i="11"/>
  <c r="U516" i="11" s="1"/>
  <c r="I514" i="11"/>
  <c r="E35" i="12" s="1"/>
  <c r="Q36" i="12" s="1"/>
  <c r="T693" i="11"/>
  <c r="T692" i="11" s="1"/>
  <c r="R693" i="11"/>
  <c r="U693" i="11" s="1"/>
  <c r="I692" i="11"/>
  <c r="E41" i="12" s="1"/>
  <c r="R42" i="12" s="1"/>
  <c r="S42" i="12" s="1"/>
  <c r="R643" i="11"/>
  <c r="U643" i="11" s="1"/>
  <c r="T643" i="11"/>
  <c r="T604" i="11"/>
  <c r="R604" i="11"/>
  <c r="U604" i="11" s="1"/>
  <c r="T587" i="11"/>
  <c r="R587" i="11"/>
  <c r="U587" i="11" s="1"/>
  <c r="R688" i="11"/>
  <c r="U688" i="11" s="1"/>
  <c r="T688" i="11"/>
  <c r="T618" i="11"/>
  <c r="R618" i="11"/>
  <c r="U618" i="11" s="1"/>
  <c r="R590" i="11"/>
  <c r="U590" i="11" s="1"/>
  <c r="T590" i="11"/>
  <c r="T500" i="11"/>
  <c r="R500" i="11"/>
  <c r="U500" i="11" s="1"/>
  <c r="T445" i="11"/>
  <c r="R445" i="11"/>
  <c r="U445" i="11" s="1"/>
  <c r="T606" i="11"/>
  <c r="R606" i="11"/>
  <c r="U606" i="11" s="1"/>
  <c r="R540" i="11"/>
  <c r="U540" i="11" s="1"/>
  <c r="T540" i="11"/>
  <c r="T531" i="11"/>
  <c r="R531" i="11"/>
  <c r="U531" i="11" s="1"/>
  <c r="T468" i="11"/>
  <c r="R468" i="11"/>
  <c r="U468" i="11" s="1"/>
  <c r="T461" i="11"/>
  <c r="R461" i="11"/>
  <c r="U461" i="11" s="1"/>
  <c r="R432" i="11"/>
  <c r="U432" i="11" s="1"/>
  <c r="T432" i="11"/>
  <c r="T424" i="11"/>
  <c r="R424" i="11"/>
  <c r="U424" i="11" s="1"/>
  <c r="T417" i="11"/>
  <c r="R417" i="11"/>
  <c r="U417" i="11" s="1"/>
  <c r="T316" i="11"/>
  <c r="R316" i="11"/>
  <c r="U316" i="11" s="1"/>
  <c r="O696" i="11"/>
  <c r="R696" i="11" s="1"/>
  <c r="U696" i="11" s="1"/>
  <c r="R627" i="11"/>
  <c r="U627" i="11" s="1"/>
  <c r="T627" i="11"/>
  <c r="R596" i="11"/>
  <c r="U596" i="11" s="1"/>
  <c r="T596" i="11"/>
  <c r="T495" i="11"/>
  <c r="R495" i="11"/>
  <c r="U495" i="11" s="1"/>
  <c r="T611" i="11"/>
  <c r="R611" i="11"/>
  <c r="U611" i="11"/>
  <c r="T608" i="11"/>
  <c r="R608" i="11"/>
  <c r="U608" i="11" s="1"/>
  <c r="T598" i="11"/>
  <c r="R598" i="11"/>
  <c r="U598" i="11" s="1"/>
  <c r="R505" i="11"/>
  <c r="U505" i="11" s="1"/>
  <c r="T505" i="11"/>
  <c r="R492" i="11"/>
  <c r="U492" i="11" s="1"/>
  <c r="T492" i="11"/>
  <c r="R387" i="11"/>
  <c r="U387" i="11" s="1"/>
  <c r="T387" i="11"/>
  <c r="R697" i="11"/>
  <c r="U697" i="11" s="1"/>
  <c r="R624" i="11"/>
  <c r="U624" i="11" s="1"/>
  <c r="T624" i="11"/>
  <c r="T595" i="11"/>
  <c r="R595" i="11"/>
  <c r="U595" i="11" s="1"/>
  <c r="R585" i="11"/>
  <c r="U585" i="11" s="1"/>
  <c r="T585" i="11"/>
  <c r="T567" i="11"/>
  <c r="R567" i="11"/>
  <c r="U567" i="11" s="1"/>
  <c r="T486" i="11"/>
  <c r="R486" i="11"/>
  <c r="U486" i="11" s="1"/>
  <c r="T341" i="11"/>
  <c r="R341" i="11"/>
  <c r="U341" i="11" s="1"/>
  <c r="R610" i="11"/>
  <c r="U610" i="11" s="1"/>
  <c r="T610" i="11"/>
  <c r="R576" i="11"/>
  <c r="U576" i="11" s="1"/>
  <c r="T576" i="11"/>
  <c r="T548" i="11"/>
  <c r="R548" i="11"/>
  <c r="U548" i="11" s="1"/>
  <c r="T535" i="11"/>
  <c r="R535" i="11"/>
  <c r="U535" i="11" s="1"/>
  <c r="T396" i="11"/>
  <c r="R396" i="11"/>
  <c r="U396" i="11" s="1"/>
  <c r="T353" i="11"/>
  <c r="R353" i="11"/>
  <c r="U353" i="11" s="1"/>
  <c r="T326" i="11"/>
  <c r="R326" i="11"/>
  <c r="U326" i="11" s="1"/>
  <c r="T213" i="11"/>
  <c r="R213" i="11"/>
  <c r="U213" i="11" s="1"/>
  <c r="R584" i="11"/>
  <c r="U584" i="11" s="1"/>
  <c r="T584" i="11"/>
  <c r="T504" i="11"/>
  <c r="R504" i="11"/>
  <c r="U504" i="11" s="1"/>
  <c r="R428" i="11"/>
  <c r="U428" i="11" s="1"/>
  <c r="T428" i="11"/>
  <c r="T640" i="11"/>
  <c r="R640" i="11"/>
  <c r="U640" i="11" s="1"/>
  <c r="R628" i="11"/>
  <c r="U628" i="11" s="1"/>
  <c r="T628" i="11"/>
  <c r="T550" i="11"/>
  <c r="R550" i="11"/>
  <c r="U550" i="11" s="1"/>
  <c r="T544" i="11"/>
  <c r="R544" i="11"/>
  <c r="U544" i="11"/>
  <c r="R534" i="11"/>
  <c r="U534" i="11" s="1"/>
  <c r="R401" i="11"/>
  <c r="U401" i="11" s="1"/>
  <c r="T401" i="11"/>
  <c r="F362" i="11"/>
  <c r="I362" i="11" s="1"/>
  <c r="S361" i="11"/>
  <c r="T622" i="11"/>
  <c r="S175" i="11"/>
  <c r="S21" i="10"/>
  <c r="V21" i="10"/>
  <c r="I562" i="17"/>
  <c r="F352" i="17"/>
  <c r="I352" i="17"/>
  <c r="I351" i="17"/>
  <c r="I217" i="17"/>
  <c r="I260" i="17"/>
  <c r="I219" i="17"/>
  <c r="I208" i="17"/>
  <c r="I218" i="17"/>
  <c r="I100" i="17"/>
  <c r="P36" i="12"/>
  <c r="S36" i="12" s="1"/>
  <c r="S362" i="11"/>
  <c r="G14" i="12"/>
  <c r="S14" i="12" s="1"/>
  <c r="I14" i="12"/>
  <c r="K14" i="12"/>
  <c r="H14" i="12"/>
  <c r="J14" i="12"/>
  <c r="R684" i="11"/>
  <c r="U684" i="11" s="1"/>
  <c r="T684" i="11"/>
  <c r="R656" i="11"/>
  <c r="U656" i="11"/>
  <c r="T656" i="11"/>
  <c r="T651" i="11"/>
  <c r="R651" i="11"/>
  <c r="U651" i="11"/>
  <c r="T674" i="11"/>
  <c r="R674" i="11"/>
  <c r="U674" i="11"/>
  <c r="T655" i="11"/>
  <c r="R655" i="11"/>
  <c r="U655" i="11" s="1"/>
  <c r="T652" i="11"/>
  <c r="R652" i="11"/>
  <c r="U652" i="11" s="1"/>
  <c r="R632" i="11"/>
  <c r="U632" i="11" s="1"/>
  <c r="R192" i="11"/>
  <c r="U192" i="11" s="1"/>
  <c r="R225" i="11"/>
  <c r="U225" i="11" s="1"/>
  <c r="T615" i="11"/>
  <c r="T631" i="11"/>
  <c r="T542" i="11"/>
  <c r="T614" i="11"/>
  <c r="R614" i="11"/>
  <c r="U614" i="11" s="1"/>
  <c r="T577" i="11"/>
  <c r="R577" i="11"/>
  <c r="U577" i="11" s="1"/>
  <c r="T510" i="11"/>
  <c r="R510" i="11"/>
  <c r="U510" i="11" s="1"/>
  <c r="R454" i="11"/>
  <c r="U454" i="11" s="1"/>
  <c r="T454" i="11"/>
  <c r="J33" i="10"/>
  <c r="L33" i="10" s="1"/>
  <c r="R570" i="11"/>
  <c r="U570" i="11" s="1"/>
  <c r="T570" i="11"/>
  <c r="R469" i="11"/>
  <c r="U469" i="11" s="1"/>
  <c r="T469" i="11"/>
  <c r="R634" i="11"/>
  <c r="U634" i="11" s="1"/>
  <c r="T634" i="11"/>
  <c r="R523" i="11"/>
  <c r="U523" i="11" s="1"/>
  <c r="T523" i="11"/>
  <c r="I224" i="11"/>
  <c r="T224" i="11" s="1"/>
  <c r="L37" i="7"/>
  <c r="L12" i="1"/>
  <c r="I108" i="17"/>
  <c r="I204" i="17"/>
  <c r="T82" i="11" l="1"/>
  <c r="R82" i="11"/>
  <c r="U82" i="11" s="1"/>
  <c r="T559" i="11"/>
  <c r="R559" i="11"/>
  <c r="U559" i="11" s="1"/>
  <c r="T398" i="11"/>
  <c r="R398" i="11"/>
  <c r="U398" i="11" s="1"/>
  <c r="R222" i="11"/>
  <c r="U222" i="11" s="1"/>
  <c r="T222" i="11"/>
  <c r="I164" i="11"/>
  <c r="R164" i="11" s="1"/>
  <c r="U164" i="11" s="1"/>
  <c r="O164" i="11"/>
  <c r="Q164" i="11" s="1"/>
  <c r="T164" i="11" s="1"/>
  <c r="T667" i="11"/>
  <c r="R667" i="11"/>
  <c r="U667" i="11" s="1"/>
  <c r="T281" i="11"/>
  <c r="R281" i="11"/>
  <c r="U281" i="11" s="1"/>
  <c r="T273" i="11"/>
  <c r="R273" i="11"/>
  <c r="U273" i="11" s="1"/>
  <c r="R41" i="11"/>
  <c r="U41" i="11" s="1"/>
  <c r="T41" i="11"/>
  <c r="T26" i="11"/>
  <c r="R26" i="11"/>
  <c r="U26" i="11" s="1"/>
  <c r="I592" i="11"/>
  <c r="R593" i="11"/>
  <c r="U593" i="11" s="1"/>
  <c r="T593" i="11"/>
  <c r="T592" i="11" s="1"/>
  <c r="R498" i="11"/>
  <c r="U498" i="11" s="1"/>
  <c r="T498" i="11"/>
  <c r="S426" i="11"/>
  <c r="I426" i="11"/>
  <c r="L22" i="1"/>
  <c r="L25" i="1" s="1"/>
  <c r="L28" i="1" s="1"/>
  <c r="L39" i="1" s="1"/>
  <c r="T683" i="11"/>
  <c r="R683" i="11"/>
  <c r="U683" i="11" s="1"/>
  <c r="T661" i="11"/>
  <c r="R661" i="11"/>
  <c r="U661" i="11" s="1"/>
  <c r="R508" i="11"/>
  <c r="U508" i="11" s="1"/>
  <c r="T508" i="11"/>
  <c r="R496" i="11"/>
  <c r="U496" i="11" s="1"/>
  <c r="T496" i="11"/>
  <c r="T491" i="11"/>
  <c r="R491" i="11"/>
  <c r="U491" i="11" s="1"/>
  <c r="R343" i="11"/>
  <c r="U343" i="11" s="1"/>
  <c r="T343" i="11"/>
  <c r="R322" i="11"/>
  <c r="U322" i="11" s="1"/>
  <c r="T322" i="11"/>
  <c r="T298" i="11"/>
  <c r="R298" i="11"/>
  <c r="U298" i="11" s="1"/>
  <c r="R261" i="11"/>
  <c r="U261" i="11" s="1"/>
  <c r="T261" i="11"/>
  <c r="R206" i="11"/>
  <c r="U206" i="11" s="1"/>
  <c r="T206" i="11"/>
  <c r="T120" i="11"/>
  <c r="R120" i="11"/>
  <c r="U120" i="11" s="1"/>
  <c r="T67" i="11"/>
  <c r="R67" i="11"/>
  <c r="U67" i="11" s="1"/>
  <c r="R60" i="11"/>
  <c r="U60" i="11" s="1"/>
  <c r="T60" i="11"/>
  <c r="G12" i="18"/>
  <c r="S12" i="18" s="1"/>
  <c r="H12" i="18"/>
  <c r="T564" i="11"/>
  <c r="R564" i="11"/>
  <c r="U564" i="11" s="1"/>
  <c r="T543" i="11"/>
  <c r="R543" i="11"/>
  <c r="U543" i="11" s="1"/>
  <c r="T481" i="11"/>
  <c r="R481" i="11"/>
  <c r="U481" i="11" s="1"/>
  <c r="T457" i="11"/>
  <c r="R457" i="11"/>
  <c r="U457" i="11" s="1"/>
  <c r="T390" i="11"/>
  <c r="R390" i="11"/>
  <c r="U390" i="11" s="1"/>
  <c r="T385" i="11"/>
  <c r="R385" i="11"/>
  <c r="U385" i="11" s="1"/>
  <c r="R352" i="11"/>
  <c r="U352" i="11" s="1"/>
  <c r="T352" i="11"/>
  <c r="R279" i="11"/>
  <c r="U279" i="11" s="1"/>
  <c r="T279" i="11"/>
  <c r="T277" i="11" s="1"/>
  <c r="I277" i="11"/>
  <c r="R272" i="11"/>
  <c r="U272" i="11" s="1"/>
  <c r="T272" i="11"/>
  <c r="R143" i="11"/>
  <c r="U143" i="11" s="1"/>
  <c r="T143" i="11"/>
  <c r="R96" i="11"/>
  <c r="U96" i="11" s="1"/>
  <c r="T96" i="11"/>
  <c r="I402" i="17"/>
  <c r="E29" i="18" s="1"/>
  <c r="H16" i="18"/>
  <c r="K16" i="18"/>
  <c r="I16" i="18"/>
  <c r="J16" i="18"/>
  <c r="G16" i="18"/>
  <c r="R549" i="11"/>
  <c r="U549" i="11" s="1"/>
  <c r="T549" i="11"/>
  <c r="R402" i="11"/>
  <c r="U402" i="11" s="1"/>
  <c r="T402" i="11"/>
  <c r="R363" i="11"/>
  <c r="U363" i="11" s="1"/>
  <c r="T363" i="11"/>
  <c r="T321" i="11"/>
  <c r="R321" i="11"/>
  <c r="U321" i="11" s="1"/>
  <c r="R304" i="11"/>
  <c r="U304" i="11" s="1"/>
  <c r="T304" i="11"/>
  <c r="T246" i="11"/>
  <c r="R246" i="11"/>
  <c r="U246" i="11" s="1"/>
  <c r="R205" i="11"/>
  <c r="U205" i="11" s="1"/>
  <c r="T205" i="11"/>
  <c r="R74" i="11"/>
  <c r="U74" i="11" s="1"/>
  <c r="T74" i="11"/>
  <c r="T59" i="11"/>
  <c r="R59" i="11"/>
  <c r="U59" i="11" s="1"/>
  <c r="R76" i="11"/>
  <c r="U76" i="11" s="1"/>
  <c r="T76" i="11"/>
  <c r="R682" i="11"/>
  <c r="U682" i="11" s="1"/>
  <c r="T682" i="11"/>
  <c r="T697" i="11"/>
  <c r="T696" i="11" s="1"/>
  <c r="Q696" i="11"/>
  <c r="R555" i="11"/>
  <c r="U555" i="11" s="1"/>
  <c r="T555" i="11"/>
  <c r="R512" i="11"/>
  <c r="U512" i="11" s="1"/>
  <c r="T512" i="11"/>
  <c r="T373" i="11"/>
  <c r="R373" i="11"/>
  <c r="U373" i="11" s="1"/>
  <c r="R189" i="11"/>
  <c r="U189" i="11" s="1"/>
  <c r="T189" i="11"/>
  <c r="T130" i="11"/>
  <c r="R130" i="11"/>
  <c r="U130" i="11" s="1"/>
  <c r="T124" i="11"/>
  <c r="R124" i="11"/>
  <c r="U124" i="11" s="1"/>
  <c r="T95" i="11"/>
  <c r="R95" i="11"/>
  <c r="U95" i="11" s="1"/>
  <c r="R444" i="11"/>
  <c r="U444" i="11" s="1"/>
  <c r="T444" i="11"/>
  <c r="T681" i="11"/>
  <c r="R681" i="11"/>
  <c r="U681" i="11" s="1"/>
  <c r="R563" i="11"/>
  <c r="U563" i="11" s="1"/>
  <c r="T563" i="11"/>
  <c r="R527" i="11"/>
  <c r="U527" i="11" s="1"/>
  <c r="T527" i="11"/>
  <c r="R520" i="11"/>
  <c r="U520" i="11" s="1"/>
  <c r="T520" i="11"/>
  <c r="T479" i="11"/>
  <c r="R479" i="11"/>
  <c r="U479" i="11" s="1"/>
  <c r="R467" i="11"/>
  <c r="U467" i="11" s="1"/>
  <c r="T467" i="11"/>
  <c r="R388" i="11"/>
  <c r="U388" i="11" s="1"/>
  <c r="T388" i="11"/>
  <c r="T314" i="11"/>
  <c r="R314" i="11"/>
  <c r="U314" i="11" s="1"/>
  <c r="R291" i="11"/>
  <c r="U291" i="11" s="1"/>
  <c r="T291" i="11"/>
  <c r="T158" i="11"/>
  <c r="R158" i="11"/>
  <c r="U158" i="11" s="1"/>
  <c r="T123" i="11"/>
  <c r="R123" i="11"/>
  <c r="U123" i="11" s="1"/>
  <c r="T100" i="11"/>
  <c r="R100" i="11"/>
  <c r="U100" i="11" s="1"/>
  <c r="T44" i="11"/>
  <c r="R44" i="11"/>
  <c r="U44" i="11" s="1"/>
  <c r="R31" i="11"/>
  <c r="U31" i="11" s="1"/>
  <c r="T31" i="11"/>
  <c r="R474" i="11"/>
  <c r="U474" i="11" s="1"/>
  <c r="T474" i="11"/>
  <c r="R574" i="11"/>
  <c r="U574" i="11" s="1"/>
  <c r="T574" i="11"/>
  <c r="T547" i="11"/>
  <c r="R547" i="11"/>
  <c r="U547" i="11" s="1"/>
  <c r="R440" i="11"/>
  <c r="U440" i="11" s="1"/>
  <c r="T440" i="11"/>
  <c r="T414" i="11"/>
  <c r="T412" i="11" s="1"/>
  <c r="R414" i="11"/>
  <c r="U414" i="11" s="1"/>
  <c r="I412" i="11"/>
  <c r="T400" i="11"/>
  <c r="R400" i="11"/>
  <c r="U400" i="11" s="1"/>
  <c r="T347" i="11"/>
  <c r="R347" i="11"/>
  <c r="U347" i="11" s="1"/>
  <c r="R319" i="11"/>
  <c r="U319" i="11" s="1"/>
  <c r="T319" i="11"/>
  <c r="T179" i="11"/>
  <c r="R179" i="11"/>
  <c r="U179" i="11" s="1"/>
  <c r="R94" i="11"/>
  <c r="U94" i="11" s="1"/>
  <c r="T94" i="11"/>
  <c r="R658" i="11"/>
  <c r="U658" i="11" s="1"/>
  <c r="T658" i="11"/>
  <c r="R493" i="11"/>
  <c r="U493" i="11" s="1"/>
  <c r="T493" i="11"/>
  <c r="T484" i="11"/>
  <c r="R484" i="11"/>
  <c r="U484" i="11" s="1"/>
  <c r="R433" i="11"/>
  <c r="U433" i="11" s="1"/>
  <c r="T433" i="11"/>
  <c r="T405" i="11"/>
  <c r="R405" i="11"/>
  <c r="U405" i="11" s="1"/>
  <c r="T377" i="11"/>
  <c r="R377" i="11"/>
  <c r="U377" i="11" s="1"/>
  <c r="T313" i="11"/>
  <c r="R313" i="11"/>
  <c r="U313" i="11" s="1"/>
  <c r="T187" i="11"/>
  <c r="R187" i="11"/>
  <c r="U187" i="11" s="1"/>
  <c r="T83" i="11"/>
  <c r="R83" i="11"/>
  <c r="U83" i="11" s="1"/>
  <c r="T77" i="11"/>
  <c r="R77" i="11"/>
  <c r="U77" i="11" s="1"/>
  <c r="T594" i="11"/>
  <c r="R594" i="11"/>
  <c r="U594" i="11" s="1"/>
  <c r="R561" i="11"/>
  <c r="U561" i="11" s="1"/>
  <c r="T561" i="11"/>
  <c r="T546" i="11"/>
  <c r="R546" i="11"/>
  <c r="U546" i="11" s="1"/>
  <c r="R306" i="11"/>
  <c r="U306" i="11" s="1"/>
  <c r="T306" i="11"/>
  <c r="R301" i="11"/>
  <c r="U301" i="11" s="1"/>
  <c r="T301" i="11"/>
  <c r="T295" i="11"/>
  <c r="R295" i="11"/>
  <c r="U295" i="11" s="1"/>
  <c r="T263" i="11"/>
  <c r="R263" i="11"/>
  <c r="U263" i="11" s="1"/>
  <c r="R223" i="11"/>
  <c r="U223" i="11" s="1"/>
  <c r="T223" i="11"/>
  <c r="R69" i="11"/>
  <c r="U69" i="11" s="1"/>
  <c r="T69" i="11"/>
  <c r="L22" i="6"/>
  <c r="L25" i="6" s="1"/>
  <c r="L27" i="1"/>
  <c r="T118" i="11"/>
  <c r="T30" i="11"/>
  <c r="T675" i="11"/>
  <c r="I226" i="11"/>
  <c r="O16" i="11"/>
  <c r="T578" i="11"/>
  <c r="L37" i="5"/>
  <c r="I74" i="17"/>
  <c r="E17" i="18" s="1"/>
  <c r="R692" i="11"/>
  <c r="U692" i="11" s="1"/>
  <c r="R30" i="11"/>
  <c r="U30" i="11" s="1"/>
  <c r="R666" i="11"/>
  <c r="U666" i="11" s="1"/>
  <c r="K4" i="16"/>
  <c r="K5" i="16" s="1"/>
  <c r="T648" i="11"/>
  <c r="R616" i="11"/>
  <c r="U616" i="11" s="1"/>
  <c r="I581" i="11"/>
  <c r="I221" i="11"/>
  <c r="L21" i="10"/>
  <c r="L24" i="10" s="1"/>
  <c r="L27" i="10" s="1"/>
  <c r="H12" i="12"/>
  <c r="T586" i="11"/>
  <c r="T680" i="11"/>
  <c r="I571" i="11"/>
  <c r="T366" i="11"/>
  <c r="R431" i="11"/>
  <c r="U431" i="11" s="1"/>
  <c r="T21" i="11"/>
  <c r="R409" i="11"/>
  <c r="U409" i="11" s="1"/>
  <c r="L37" i="2"/>
  <c r="I206" i="17"/>
  <c r="E21" i="18" s="1"/>
  <c r="L22" i="18" s="1"/>
  <c r="T660" i="11"/>
  <c r="L26" i="10"/>
  <c r="R99" i="11"/>
  <c r="U99" i="11" s="1"/>
  <c r="T676" i="11"/>
  <c r="R472" i="11"/>
  <c r="U472" i="11" s="1"/>
  <c r="T437" i="11"/>
  <c r="T375" i="11"/>
  <c r="I617" i="11"/>
  <c r="I11" i="17"/>
  <c r="I7" i="17" s="1"/>
  <c r="E9" i="18" s="1"/>
  <c r="G10" i="18" s="1"/>
  <c r="S10" i="18" s="1"/>
  <c r="T642" i="11"/>
  <c r="E31" i="12"/>
  <c r="N32" i="12" s="1"/>
  <c r="S32" i="12" s="1"/>
  <c r="I430" i="11"/>
  <c r="R342" i="11"/>
  <c r="U342" i="11" s="1"/>
  <c r="R448" i="11"/>
  <c r="U448" i="11" s="1"/>
  <c r="R233" i="11"/>
  <c r="U233" i="11" s="1"/>
  <c r="I245" i="17"/>
  <c r="E23" i="18" s="1"/>
  <c r="L24" i="18" s="1"/>
  <c r="R532" i="11"/>
  <c r="U532" i="11" s="1"/>
  <c r="T436" i="11"/>
  <c r="I209" i="11"/>
  <c r="I582" i="17"/>
  <c r="E39" i="18" s="1"/>
  <c r="R40" i="18" s="1"/>
  <c r="S40" i="18" s="1"/>
  <c r="L40" i="8"/>
  <c r="L41" i="8"/>
  <c r="R678" i="11"/>
  <c r="U678" i="11" s="1"/>
  <c r="T678" i="11"/>
  <c r="R635" i="11"/>
  <c r="U635" i="11" s="1"/>
  <c r="T635" i="11"/>
  <c r="T552" i="11"/>
  <c r="R552" i="11"/>
  <c r="U552" i="11" s="1"/>
  <c r="R513" i="11"/>
  <c r="U513" i="11" s="1"/>
  <c r="T513" i="11"/>
  <c r="T473" i="11"/>
  <c r="R473" i="11"/>
  <c r="U473" i="11" s="1"/>
  <c r="T458" i="11"/>
  <c r="R458" i="11"/>
  <c r="U458" i="11" s="1"/>
  <c r="T105" i="11"/>
  <c r="R105" i="11"/>
  <c r="U105" i="11" s="1"/>
  <c r="R503" i="11"/>
  <c r="U503" i="11" s="1"/>
  <c r="T503" i="11"/>
  <c r="R480" i="11"/>
  <c r="U480" i="11" s="1"/>
  <c r="T480" i="11"/>
  <c r="R364" i="11"/>
  <c r="U364" i="11" s="1"/>
  <c r="T364" i="11"/>
  <c r="R318" i="11"/>
  <c r="U318" i="11" s="1"/>
  <c r="T318" i="11"/>
  <c r="O24" i="18"/>
  <c r="N24" i="18"/>
  <c r="M24" i="18"/>
  <c r="T677" i="11"/>
  <c r="R677" i="11"/>
  <c r="U677" i="11" s="1"/>
  <c r="T645" i="11"/>
  <c r="R645" i="11"/>
  <c r="U645" i="11" s="1"/>
  <c r="R519" i="11"/>
  <c r="U519" i="11" s="1"/>
  <c r="T519" i="11"/>
  <c r="R320" i="11"/>
  <c r="U320" i="11" s="1"/>
  <c r="T320" i="11"/>
  <c r="T641" i="11"/>
  <c r="R641" i="11"/>
  <c r="U641" i="11" s="1"/>
  <c r="T509" i="11"/>
  <c r="R509" i="11"/>
  <c r="U509" i="11" s="1"/>
  <c r="R476" i="11"/>
  <c r="U476" i="11" s="1"/>
  <c r="T476" i="11"/>
  <c r="T329" i="11"/>
  <c r="R329" i="11"/>
  <c r="U329" i="11" s="1"/>
  <c r="T226" i="11"/>
  <c r="R226" i="11"/>
  <c r="U226" i="11" s="1"/>
  <c r="P30" i="18"/>
  <c r="Q30" i="18"/>
  <c r="R30" i="18"/>
  <c r="R673" i="11"/>
  <c r="U673" i="11" s="1"/>
  <c r="T673" i="11"/>
  <c r="T591" i="11"/>
  <c r="R591" i="11"/>
  <c r="U591" i="11" s="1"/>
  <c r="R482" i="11"/>
  <c r="U482" i="11" s="1"/>
  <c r="T482" i="11"/>
  <c r="T464" i="11"/>
  <c r="R464" i="11"/>
  <c r="U464" i="11" s="1"/>
  <c r="R376" i="11"/>
  <c r="U376" i="11" s="1"/>
  <c r="T376" i="11"/>
  <c r="R271" i="11"/>
  <c r="U271" i="11" s="1"/>
  <c r="T271" i="11"/>
  <c r="T669" i="11"/>
  <c r="R669" i="11"/>
  <c r="U669" i="11" s="1"/>
  <c r="T662" i="11"/>
  <c r="R662" i="11"/>
  <c r="U662" i="11" s="1"/>
  <c r="R558" i="11"/>
  <c r="U558" i="11" s="1"/>
  <c r="T558" i="11"/>
  <c r="R554" i="11"/>
  <c r="U554" i="11" s="1"/>
  <c r="T554" i="11"/>
  <c r="T521" i="11"/>
  <c r="R521" i="11"/>
  <c r="U521" i="11" s="1"/>
  <c r="R453" i="11"/>
  <c r="U453" i="11" s="1"/>
  <c r="T453" i="11"/>
  <c r="R92" i="11"/>
  <c r="U92" i="11" s="1"/>
  <c r="T92" i="11"/>
  <c r="T75" i="11"/>
  <c r="R75" i="11"/>
  <c r="U75" i="11" s="1"/>
  <c r="T40" i="11"/>
  <c r="R40" i="11"/>
  <c r="U40" i="11" s="1"/>
  <c r="L27" i="5"/>
  <c r="L28" i="5"/>
  <c r="L39" i="5" s="1"/>
  <c r="L40" i="5" s="1"/>
  <c r="L41" i="5" s="1"/>
  <c r="R46" i="12"/>
  <c r="H46" i="12"/>
  <c r="J46" i="12"/>
  <c r="N46" i="12"/>
  <c r="K46" i="12"/>
  <c r="M46" i="12"/>
  <c r="G46" i="12"/>
  <c r="S46" i="12" s="1"/>
  <c r="O46" i="12"/>
  <c r="I46" i="12"/>
  <c r="Q46" i="12"/>
  <c r="L46" i="12"/>
  <c r="P46" i="12"/>
  <c r="R533" i="11"/>
  <c r="U533" i="11" s="1"/>
  <c r="T533" i="11"/>
  <c r="R511" i="11"/>
  <c r="U511" i="11" s="1"/>
  <c r="T511" i="11"/>
  <c r="T478" i="11"/>
  <c r="R478" i="11"/>
  <c r="U478" i="11" s="1"/>
  <c r="T188" i="11"/>
  <c r="R188" i="11"/>
  <c r="U188" i="11" s="1"/>
  <c r="T685" i="11"/>
  <c r="R685" i="11"/>
  <c r="U685" i="11" s="1"/>
  <c r="T665" i="11"/>
  <c r="R665" i="11"/>
  <c r="U665" i="11" s="1"/>
  <c r="R537" i="11"/>
  <c r="U537" i="11" s="1"/>
  <c r="T537" i="11"/>
  <c r="T494" i="11"/>
  <c r="R494" i="11"/>
  <c r="U494" i="11" s="1"/>
  <c r="R470" i="11"/>
  <c r="U470" i="11" s="1"/>
  <c r="T470" i="11"/>
  <c r="R442" i="11"/>
  <c r="U442" i="11" s="1"/>
  <c r="T442" i="11"/>
  <c r="R36" i="12"/>
  <c r="R27" i="11"/>
  <c r="U27" i="11" s="1"/>
  <c r="R465" i="11"/>
  <c r="U465" i="11" s="1"/>
  <c r="R175" i="11"/>
  <c r="U175" i="11" s="1"/>
  <c r="T456" i="11"/>
  <c r="T212" i="11"/>
  <c r="S16" i="18"/>
  <c r="I184" i="17"/>
  <c r="E19" i="18" s="1"/>
  <c r="M20" i="18" s="1"/>
  <c r="R257" i="11"/>
  <c r="U257" i="11" s="1"/>
  <c r="R466" i="11"/>
  <c r="U466" i="11" s="1"/>
  <c r="L27" i="4"/>
  <c r="R514" i="11"/>
  <c r="U514" i="11" s="1"/>
  <c r="I17" i="17"/>
  <c r="E13" i="18" s="1"/>
  <c r="R214" i="11"/>
  <c r="U214" i="11" s="1"/>
  <c r="R518" i="11"/>
  <c r="U518" i="11" s="1"/>
  <c r="T525" i="11"/>
  <c r="I293" i="11"/>
  <c r="I229" i="11"/>
  <c r="Q46" i="18"/>
  <c r="S46" i="18" s="1"/>
  <c r="T211" i="11"/>
  <c r="R17" i="11"/>
  <c r="U17" i="11" s="1"/>
  <c r="T18" i="11"/>
  <c r="T17" i="11" s="1"/>
  <c r="T48" i="11"/>
  <c r="E19" i="12"/>
  <c r="R42" i="11"/>
  <c r="U42" i="11" s="1"/>
  <c r="R62" i="11"/>
  <c r="U62" i="11" s="1"/>
  <c r="I528" i="11"/>
  <c r="R434" i="11"/>
  <c r="U434" i="11" s="1"/>
  <c r="I501" i="11"/>
  <c r="S501" i="11"/>
  <c r="T539" i="11"/>
  <c r="R220" i="11"/>
  <c r="U220" i="11" s="1"/>
  <c r="R18" i="11"/>
  <c r="U18" i="11" s="1"/>
  <c r="I572" i="11"/>
  <c r="L22" i="7"/>
  <c r="L25" i="7" s="1"/>
  <c r="I695" i="11"/>
  <c r="S572" i="11"/>
  <c r="L37" i="3"/>
  <c r="L39" i="3" s="1"/>
  <c r="L40" i="3" s="1"/>
  <c r="L22" i="2"/>
  <c r="L25" i="2" s="1"/>
  <c r="I491" i="17"/>
  <c r="I477" i="17" s="1"/>
  <c r="E33" i="18" s="1"/>
  <c r="I356" i="17"/>
  <c r="I338" i="17" s="1"/>
  <c r="E27" i="18" s="1"/>
  <c r="O28" i="18" s="1"/>
  <c r="I518" i="17"/>
  <c r="I504" i="17" s="1"/>
  <c r="E35" i="18" s="1"/>
  <c r="L22" i="9"/>
  <c r="L25" i="9" s="1"/>
  <c r="I455" i="17"/>
  <c r="I439" i="17" s="1"/>
  <c r="E31" i="18" s="1"/>
  <c r="I20" i="40"/>
  <c r="Q18" i="18"/>
  <c r="R18" i="18"/>
  <c r="T362" i="11"/>
  <c r="R362" i="11"/>
  <c r="U362" i="11" s="1"/>
  <c r="L40" i="1"/>
  <c r="L41" i="1" s="1"/>
  <c r="L40" i="4"/>
  <c r="L41" i="4" s="1"/>
  <c r="N20" i="18"/>
  <c r="O20" i="18"/>
  <c r="K20" i="18"/>
  <c r="L20" i="18"/>
  <c r="J20" i="18"/>
  <c r="T218" i="11"/>
  <c r="T216" i="11" s="1"/>
  <c r="I216" i="11"/>
  <c r="R224" i="11"/>
  <c r="U224" i="11" s="1"/>
  <c r="S13" i="10"/>
  <c r="V12" i="10"/>
  <c r="R380" i="11"/>
  <c r="U380" i="11" s="1"/>
  <c r="T380" i="11"/>
  <c r="R361" i="11"/>
  <c r="U361" i="11" s="1"/>
  <c r="T361" i="11"/>
  <c r="R639" i="11"/>
  <c r="U639" i="11" s="1"/>
  <c r="T639" i="11"/>
  <c r="R613" i="11"/>
  <c r="U613" i="11" s="1"/>
  <c r="T613" i="11"/>
  <c r="T589" i="11"/>
  <c r="R589" i="11"/>
  <c r="U589" i="11" s="1"/>
  <c r="E33" i="12"/>
  <c r="R110" i="11"/>
  <c r="U110" i="11" s="1"/>
  <c r="T228" i="11"/>
  <c r="Q17" i="11"/>
  <c r="E15" i="12"/>
  <c r="K6" i="16"/>
  <c r="K7" i="16" s="1"/>
  <c r="K8" i="16" s="1"/>
  <c r="K9" i="16" s="1"/>
  <c r="K10" i="16" s="1"/>
  <c r="K11" i="16" s="1"/>
  <c r="K12" i="16" s="1"/>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R619" i="11"/>
  <c r="U619" i="11" s="1"/>
  <c r="T619" i="11"/>
  <c r="R603" i="11"/>
  <c r="U603" i="11" s="1"/>
  <c r="T603" i="11"/>
  <c r="N20" i="12"/>
  <c r="R638" i="11"/>
  <c r="U638" i="11" s="1"/>
  <c r="T638" i="11"/>
  <c r="R626" i="11"/>
  <c r="U626" i="11" s="1"/>
  <c r="T626" i="11"/>
  <c r="R588" i="11"/>
  <c r="U588" i="11" s="1"/>
  <c r="T588" i="11"/>
  <c r="T568" i="11"/>
  <c r="R568" i="11"/>
  <c r="U568" i="11" s="1"/>
  <c r="R566" i="11"/>
  <c r="U566" i="11" s="1"/>
  <c r="T566" i="11"/>
  <c r="R556" i="11"/>
  <c r="U556" i="11" s="1"/>
  <c r="T556" i="11"/>
  <c r="T97" i="11"/>
  <c r="R621" i="11"/>
  <c r="U621" i="11" s="1"/>
  <c r="T620" i="11"/>
  <c r="R620" i="11"/>
  <c r="U620" i="11" s="1"/>
  <c r="T602" i="11"/>
  <c r="R602" i="11"/>
  <c r="U602" i="11" s="1"/>
  <c r="R597" i="11"/>
  <c r="U597" i="11" s="1"/>
  <c r="T597" i="11"/>
  <c r="I255" i="11"/>
  <c r="I283" i="17"/>
  <c r="I267" i="17" s="1"/>
  <c r="E25" i="18" s="1"/>
  <c r="S30" i="18" l="1"/>
  <c r="T617" i="11"/>
  <c r="R617" i="11"/>
  <c r="U617" i="11" s="1"/>
  <c r="R209" i="11"/>
  <c r="U209" i="11" s="1"/>
  <c r="T209" i="11"/>
  <c r="L27" i="6"/>
  <c r="L28" i="6"/>
  <c r="L39" i="6" s="1"/>
  <c r="E39" i="12"/>
  <c r="R40" i="12" s="1"/>
  <c r="S40" i="12" s="1"/>
  <c r="R592" i="11"/>
  <c r="U592" i="11" s="1"/>
  <c r="O32" i="12"/>
  <c r="E29" i="12"/>
  <c r="R412" i="11"/>
  <c r="U412" i="11" s="1"/>
  <c r="M22" i="18"/>
  <c r="T426" i="11"/>
  <c r="R426" i="11"/>
  <c r="U426" i="11" s="1"/>
  <c r="R571" i="11"/>
  <c r="U571" i="11" s="1"/>
  <c r="T571" i="11"/>
  <c r="Q16" i="11"/>
  <c r="T430" i="11"/>
  <c r="R430" i="11"/>
  <c r="U430" i="11" s="1"/>
  <c r="T221" i="11"/>
  <c r="R221" i="11"/>
  <c r="U221" i="11" s="1"/>
  <c r="R581" i="11"/>
  <c r="U581" i="11" s="1"/>
  <c r="I579" i="11"/>
  <c r="T581" i="11"/>
  <c r="T579" i="11" s="1"/>
  <c r="R277" i="11"/>
  <c r="U277" i="11" s="1"/>
  <c r="E25" i="12"/>
  <c r="N34" i="18"/>
  <c r="O34" i="18"/>
  <c r="S22" i="18"/>
  <c r="P28" i="18"/>
  <c r="I20" i="12"/>
  <c r="S20" i="12" s="1"/>
  <c r="J20" i="12"/>
  <c r="O20" i="12"/>
  <c r="L20" i="12"/>
  <c r="M20" i="12"/>
  <c r="K20" i="12"/>
  <c r="L41" i="3"/>
  <c r="N28" i="18"/>
  <c r="L28" i="2"/>
  <c r="L39" i="2" s="1"/>
  <c r="L27" i="2"/>
  <c r="R572" i="11"/>
  <c r="U572" i="11" s="1"/>
  <c r="T572" i="11"/>
  <c r="R293" i="11"/>
  <c r="U293" i="11" s="1"/>
  <c r="T293" i="11"/>
  <c r="I20" i="18"/>
  <c r="S20" i="18" s="1"/>
  <c r="R501" i="11"/>
  <c r="U501" i="11" s="1"/>
  <c r="T501" i="11"/>
  <c r="O32" i="18"/>
  <c r="N32" i="18"/>
  <c r="S32" i="18" s="1"/>
  <c r="R229" i="11"/>
  <c r="U229" i="11" s="1"/>
  <c r="T229" i="11"/>
  <c r="R695" i="11"/>
  <c r="U695" i="11" s="1"/>
  <c r="I694" i="11"/>
  <c r="I16" i="11" s="1"/>
  <c r="U16" i="11" s="1"/>
  <c r="T695" i="11"/>
  <c r="T694" i="11" s="1"/>
  <c r="L28" i="9"/>
  <c r="L39" i="9" s="1"/>
  <c r="L27" i="9"/>
  <c r="L28" i="7"/>
  <c r="L39" i="7" s="1"/>
  <c r="L40" i="7" s="1"/>
  <c r="L41" i="7" s="1"/>
  <c r="L27" i="7"/>
  <c r="T528" i="11"/>
  <c r="R528" i="11"/>
  <c r="U528" i="11" s="1"/>
  <c r="S24" i="18"/>
  <c r="N34" i="12"/>
  <c r="S34" i="12" s="1"/>
  <c r="O34" i="12"/>
  <c r="S14" i="10"/>
  <c r="J34" i="10"/>
  <c r="L34" i="10" s="1"/>
  <c r="V13" i="10"/>
  <c r="I6" i="17"/>
  <c r="M26" i="18"/>
  <c r="P26" i="18"/>
  <c r="O26" i="18"/>
  <c r="O48" i="18" s="1"/>
  <c r="N26" i="18"/>
  <c r="Q36" i="18"/>
  <c r="P36" i="18"/>
  <c r="R36" i="18"/>
  <c r="R48" i="18" s="1"/>
  <c r="E21" i="12"/>
  <c r="R216" i="11"/>
  <c r="U216" i="11" s="1"/>
  <c r="J14" i="18"/>
  <c r="J48" i="18" s="1"/>
  <c r="I14" i="18"/>
  <c r="H14" i="18"/>
  <c r="H48" i="18" s="1"/>
  <c r="G14" i="18"/>
  <c r="K14" i="18"/>
  <c r="K48" i="18" s="1"/>
  <c r="N48" i="18"/>
  <c r="E23" i="12"/>
  <c r="R255" i="11"/>
  <c r="U255" i="11" s="1"/>
  <c r="K16" i="12"/>
  <c r="K48" i="12" s="1"/>
  <c r="I16" i="12"/>
  <c r="I48" i="12" s="1"/>
  <c r="G16" i="12"/>
  <c r="J16" i="12"/>
  <c r="J48" i="12" s="1"/>
  <c r="H16" i="12"/>
  <c r="H48" i="12" s="1"/>
  <c r="L48" i="18"/>
  <c r="M48" i="18"/>
  <c r="S18" i="18"/>
  <c r="Q48" i="18"/>
  <c r="P30" i="12" l="1"/>
  <c r="S30" i="12" s="1"/>
  <c r="R30" i="12"/>
  <c r="Q30" i="12"/>
  <c r="Q48" i="12" s="1"/>
  <c r="L40" i="6"/>
  <c r="L41" i="6"/>
  <c r="S34" i="18"/>
  <c r="S28" i="18"/>
  <c r="M26" i="12"/>
  <c r="S26" i="12" s="1"/>
  <c r="O26" i="12"/>
  <c r="P26" i="12"/>
  <c r="P48" i="12" s="1"/>
  <c r="N26" i="12"/>
  <c r="I48" i="18"/>
  <c r="R579" i="11"/>
  <c r="U579" i="11" s="1"/>
  <c r="E37" i="12"/>
  <c r="R38" i="12" s="1"/>
  <c r="S36" i="18"/>
  <c r="L40" i="9"/>
  <c r="L41" i="9" s="1"/>
  <c r="L40" i="2"/>
  <c r="L41" i="2" s="1"/>
  <c r="E43" i="12"/>
  <c r="R44" i="12" s="1"/>
  <c r="S44" i="12" s="1"/>
  <c r="R694" i="11"/>
  <c r="U694" i="11" s="1"/>
  <c r="O24" i="12"/>
  <c r="O48" i="12" s="1"/>
  <c r="L24" i="12"/>
  <c r="S24" i="12" s="1"/>
  <c r="N24" i="12"/>
  <c r="M24" i="12"/>
  <c r="S15" i="10"/>
  <c r="V14" i="10"/>
  <c r="J35" i="10"/>
  <c r="L35" i="10" s="1"/>
  <c r="S14" i="18"/>
  <c r="G48" i="18"/>
  <c r="S38" i="12"/>
  <c r="S16" i="12"/>
  <c r="G48" i="12"/>
  <c r="M22" i="12"/>
  <c r="L22" i="12"/>
  <c r="P48" i="18"/>
  <c r="S26" i="18"/>
  <c r="M48" i="12" l="1"/>
  <c r="N48" i="12"/>
  <c r="R48" i="12"/>
  <c r="S48" i="18"/>
  <c r="L48" i="12"/>
  <c r="S22" i="12"/>
  <c r="S16" i="10"/>
  <c r="V15" i="10"/>
  <c r="J36" i="10"/>
  <c r="L36" i="10" s="1"/>
  <c r="G50" i="12"/>
  <c r="H50" i="12" s="1"/>
  <c r="I50" i="12" s="1"/>
  <c r="J50" i="12" s="1"/>
  <c r="K50" i="12" s="1"/>
  <c r="L50" i="12" s="1"/>
  <c r="M50" i="12" s="1"/>
  <c r="N50" i="12" s="1"/>
  <c r="O50" i="12" s="1"/>
  <c r="P50" i="12" s="1"/>
  <c r="Q50" i="12" s="1"/>
  <c r="R50" i="12" s="1"/>
  <c r="S50" i="12" s="1"/>
  <c r="S48" i="12"/>
  <c r="G50" i="18"/>
  <c r="H50" i="18" s="1"/>
  <c r="I50" i="18" s="1"/>
  <c r="J50" i="18" s="1"/>
  <c r="K50" i="18" s="1"/>
  <c r="L50" i="18" s="1"/>
  <c r="M50" i="18" s="1"/>
  <c r="N50" i="18" s="1"/>
  <c r="O50" i="18" s="1"/>
  <c r="P50" i="18" s="1"/>
  <c r="Q50" i="18" s="1"/>
  <c r="R50" i="18" s="1"/>
  <c r="S50" i="18" s="1"/>
  <c r="D31" i="12" l="1"/>
  <c r="D35" i="12"/>
  <c r="D19" i="12"/>
  <c r="D25" i="12"/>
  <c r="D13" i="12"/>
  <c r="D11" i="12"/>
  <c r="D39" i="12"/>
  <c r="D43" i="12"/>
  <c r="D27" i="12"/>
  <c r="D29" i="12"/>
  <c r="Q47" i="12"/>
  <c r="D17" i="12"/>
  <c r="D41" i="12"/>
  <c r="D45" i="12"/>
  <c r="D9" i="12"/>
  <c r="P47" i="12"/>
  <c r="D15" i="12"/>
  <c r="D37" i="12"/>
  <c r="D33" i="12"/>
  <c r="D21" i="12"/>
  <c r="J47" i="12"/>
  <c r="I47" i="12"/>
  <c r="H47" i="12"/>
  <c r="K47" i="12"/>
  <c r="D23" i="12"/>
  <c r="D31" i="18"/>
  <c r="D39" i="18"/>
  <c r="D29" i="18"/>
  <c r="D43" i="18"/>
  <c r="D45" i="18"/>
  <c r="D41" i="18"/>
  <c r="D11" i="18"/>
  <c r="D9" i="18"/>
  <c r="D33" i="18"/>
  <c r="D15" i="18"/>
  <c r="D37" i="18"/>
  <c r="D23" i="18"/>
  <c r="D27" i="18"/>
  <c r="D17" i="18"/>
  <c r="D19" i="18"/>
  <c r="D21" i="18"/>
  <c r="D35" i="18"/>
  <c r="D25" i="18"/>
  <c r="D13" i="18"/>
  <c r="O47" i="18"/>
  <c r="L47" i="18"/>
  <c r="Q47" i="18"/>
  <c r="J47" i="18"/>
  <c r="M47" i="18"/>
  <c r="R47" i="18"/>
  <c r="N47" i="18"/>
  <c r="K47" i="18"/>
  <c r="H47" i="18"/>
  <c r="I47" i="18"/>
  <c r="M47" i="12"/>
  <c r="J37" i="10"/>
  <c r="L37" i="10" s="1"/>
  <c r="L39" i="10" s="1"/>
  <c r="L41" i="10" s="1"/>
  <c r="V16" i="10"/>
  <c r="V29" i="10" s="1"/>
  <c r="N47" i="12"/>
  <c r="R47" i="12"/>
  <c r="G47" i="18"/>
  <c r="O47" i="12"/>
  <c r="G47" i="12"/>
  <c r="L47" i="12"/>
  <c r="P47" i="18"/>
  <c r="L42" i="10" l="1"/>
  <c r="L43" i="10" s="1"/>
  <c r="S47" i="12"/>
  <c r="G49" i="12"/>
  <c r="H49" i="12" s="1"/>
  <c r="I49" i="12" s="1"/>
  <c r="J49" i="12" s="1"/>
  <c r="K49" i="12" s="1"/>
  <c r="L49" i="12" s="1"/>
  <c r="M49" i="12" s="1"/>
  <c r="N49" i="12" s="1"/>
  <c r="O49" i="12" s="1"/>
  <c r="P49" i="12" s="1"/>
  <c r="Q49" i="12" s="1"/>
  <c r="R49" i="12" s="1"/>
  <c r="S49" i="12" s="1"/>
  <c r="G49" i="18"/>
  <c r="H49" i="18" s="1"/>
  <c r="I49" i="18" s="1"/>
  <c r="J49" i="18" s="1"/>
  <c r="K49" i="18" s="1"/>
  <c r="L49" i="18" s="1"/>
  <c r="M49" i="18" s="1"/>
  <c r="N49" i="18" s="1"/>
  <c r="O49" i="18" s="1"/>
  <c r="P49" i="18" s="1"/>
  <c r="Q49" i="18" s="1"/>
  <c r="R49" i="18" s="1"/>
  <c r="S49" i="18" s="1"/>
  <c r="S47" i="18"/>
</calcChain>
</file>

<file path=xl/sharedStrings.xml><?xml version="1.0" encoding="utf-8"?>
<sst xmlns="http://schemas.openxmlformats.org/spreadsheetml/2006/main" count="8198" uniqueCount="1417">
  <si>
    <t>COMPOSIÇÃO  DE PREÇO UNITÁRIO</t>
  </si>
  <si>
    <t>OBRA</t>
  </si>
  <si>
    <t>Data:</t>
  </si>
  <si>
    <t>CÓDIGO</t>
  </si>
  <si>
    <t>SERVIÇO:</t>
  </si>
  <si>
    <t>ADMINISTRAÇÃO LOCAL DA OBRA</t>
  </si>
  <si>
    <t>UNIDADE</t>
  </si>
  <si>
    <t>CP-01</t>
  </si>
  <si>
    <t>EQUIPAMENTOS</t>
  </si>
  <si>
    <t>UND</t>
  </si>
  <si>
    <t>QUANT</t>
  </si>
  <si>
    <t>UTILIZAÇÃO OPERATIVA</t>
  </si>
  <si>
    <t>UTILIZAÇÃO IMPRODUTIVA</t>
  </si>
  <si>
    <t>CUSTO OPER</t>
  </si>
  <si>
    <t>CUSTO IMPROD</t>
  </si>
  <si>
    <t>CUSTO</t>
  </si>
  <si>
    <t>HORÁRIO</t>
  </si>
  <si>
    <t>(A) CUSTO HORÁRIO DE EQUIPAMENTOS - TOTAL</t>
  </si>
  <si>
    <t>MÃO-DE-OBRA SUPLEMENTAR</t>
  </si>
  <si>
    <t>COEFICIENTE</t>
  </si>
  <si>
    <t xml:space="preserve">SALÁRIO </t>
  </si>
  <si>
    <t>BASE</t>
  </si>
  <si>
    <t>ENGENHEIRO CIVIL DE OBRA PLENO COM ENCARGOS COMPLEMENTARES</t>
  </si>
  <si>
    <t>H</t>
  </si>
  <si>
    <t xml:space="preserve">VIGIA NOTURNO COM ENCARGOS COMPLEMENTARES </t>
  </si>
  <si>
    <t>ENCARREGADO GERAL COM ENCARGOS COMPLEMENTARES</t>
  </si>
  <si>
    <t>(B) CUSTO HORÁRIO DE MÃO-DE-OBRA</t>
  </si>
  <si>
    <t>Adc. M.O. - Ferramentas  (5%)</t>
  </si>
  <si>
    <t>Leis Sociais:</t>
  </si>
  <si>
    <t>(B) CUSTO HORÁRIO DE MÃO-DE-OBRA - TOTAL</t>
  </si>
  <si>
    <t>CUSTO HORÁRIO TOTAL</t>
  </si>
  <si>
    <t>PRODUÇÃO DA EQUIPE (C )</t>
  </si>
  <si>
    <t>(D) CUSTO UNITÁRIO DE EXECUÇÃO  (A) + (B) / C</t>
  </si>
  <si>
    <t>MATERIAIS/SERVIÇOS</t>
  </si>
  <si>
    <t>CONSUMO</t>
  </si>
  <si>
    <t>CUSTO UNITÁRIO</t>
  </si>
  <si>
    <t xml:space="preserve">CUSTO </t>
  </si>
  <si>
    <t>TOTAL</t>
  </si>
  <si>
    <t>(E) CUSTO DE MATERIAIS - TOTAL</t>
  </si>
  <si>
    <t>OBSERVAÇÕES:</t>
  </si>
  <si>
    <t>CUSTO UNITÁRIO - TOTAL (D) + (E)</t>
  </si>
  <si>
    <t>BDI</t>
  </si>
  <si>
    <t>PREÇO UNITÁRIO TOTAL</t>
  </si>
  <si>
    <t>CESTO DE RESÍDUOS</t>
  </si>
  <si>
    <t>CP-02</t>
  </si>
  <si>
    <t>AUXILIAR DE SERRALHEIRO COM ENCARGOS COMPLEMENTARES</t>
  </si>
  <si>
    <t>SERRALHEIRO COM ENCARGOS COMPLEMENTARES</t>
  </si>
  <si>
    <t xml:space="preserve"> BARRA FERRO RETANGULAR CHATA QUALQUER BITOLA X E = 1/4" </t>
  </si>
  <si>
    <t>KG</t>
  </si>
  <si>
    <t xml:space="preserve"> PERFIL "U" DE ACO LAMINADO, "U" 102 X 9,3</t>
  </si>
  <si>
    <t>M</t>
  </si>
  <si>
    <t>TAMPA DE AÇO INOXIDÁVEL</t>
  </si>
  <si>
    <t>M2</t>
  </si>
  <si>
    <t>CP-03</t>
  </si>
  <si>
    <t>CHAPA ACO INOX AISI 304 NUMERO 4 (E = 6 MM), ACABAMENTO NUMERO 1 (LAMINADO QUENTE, FOSCO)</t>
  </si>
  <si>
    <t>M²</t>
  </si>
  <si>
    <t xml:space="preserve"> CANTONEIRA ALUMINIO ABAS IGUAIS 2 ", E = 1/8 " </t>
  </si>
  <si>
    <t>DOBRADICA EM ACO/FERRO, 3 1/2" X 3", E= 1,9 A 2 MM, COM ANEL, CROMADO OU ZINCADO, TAMPA BOLA, COM PARAFUSOS</t>
  </si>
  <si>
    <t>UNID</t>
  </si>
  <si>
    <t>TAMPA DE CONCRETO</t>
  </si>
  <si>
    <t>CP-04</t>
  </si>
  <si>
    <t xml:space="preserve">EST-CON-030 </t>
  </si>
  <si>
    <t>FORNECIMENTO E LANÇAMENTO DE CONCRETO ESTRUTURAL VIRADO EM
OBRA FCK &gt;= 20 MPA, BRITA 1 E 2</t>
  </si>
  <si>
    <t>M³</t>
  </si>
  <si>
    <t xml:space="preserve">ARM-AÇO-005 </t>
  </si>
  <si>
    <t>CORTE, DOBRA E ARMAÇÃO DE AÇO CA-50 D &lt;= 12,5 MM</t>
  </si>
  <si>
    <t xml:space="preserve">74076/001 </t>
  </si>
  <si>
    <t>FORMA PINHO 3A P/FUNDAÇÃO RADIER REAPROV 3 VEZES - CORTE/MONTAGEM/ESCO RAMENTO/DESFORMA, NÃO INCLUÍDO DESMOLDANTE</t>
  </si>
  <si>
    <t>ASSENTAMENTO E MONTAGEM DE TUBOS, PEÇAS CONEXÕES E APARELHOS NECESSÁRIOS A INSTALAÇÃO DAS ESTAÇÕES ELEVATÓRIAS DE ESGOTOS</t>
  </si>
  <si>
    <t>CP-05</t>
  </si>
  <si>
    <t>AUXILIAR DE ENCANADOR OU BOMBEIRO HIDRÁULICO COM ENCARGOS COMPLEMENTARES</t>
  </si>
  <si>
    <t xml:space="preserve">ENCANADOR OU BOMBEIRO HIDRÁULICO COM ENCARGOS COMPLEMENTARES </t>
  </si>
  <si>
    <t>GRADE FINA</t>
  </si>
  <si>
    <t>CP-06</t>
  </si>
  <si>
    <t xml:space="preserve">AUXILIAR DE SERVIÇOS GERAIS COM ENCARGOS COMPLEMENTARES </t>
  </si>
  <si>
    <t>PEDREIRO COM ENCARGOS COMPLEMENTARES</t>
  </si>
  <si>
    <t>CP-07</t>
  </si>
  <si>
    <t>ASSENTAMENTO E MONTAGEM DE TUBOS, PEÇAS CONEXÕES E APARELHOS NECESSÁRIOS A INSTALAÇÃO DO UASB</t>
  </si>
  <si>
    <t>CP-08</t>
  </si>
  <si>
    <t>ASSENTAMENTO E MONTAGEM DE TUBOS, PEÇAS CONEXÕES E APARELHOS NECESSÁRIOS A INSTALAÇÃO DO FBP E DECANTADOR SECUNDÁRIO</t>
  </si>
  <si>
    <t>CP-09</t>
  </si>
  <si>
    <t>FIXAÇÃO DE LINHA DE RECALQUE EM PONTE EXISTENTE</t>
  </si>
  <si>
    <t>CP-10</t>
  </si>
  <si>
    <t>GRUPO GERADOR 150 KVA- CHP</t>
  </si>
  <si>
    <t>N.</t>
  </si>
  <si>
    <t>DENOMINAÇÃO</t>
  </si>
  <si>
    <t>UNID.</t>
  </si>
  <si>
    <t xml:space="preserve">QUANT. </t>
  </si>
  <si>
    <t>R$ CUSTO</t>
  </si>
  <si>
    <t>R$ UNIT.</t>
  </si>
  <si>
    <t>R$ TOTAL</t>
  </si>
  <si>
    <t>GUINDASTE HIDRÁULICO AUTOPROPELIDO, COM LANÇA TELESCÓPICA 28,80 M, CAPACIDADE MÁXIMA 30 T, POTÊNCIA 97 KW, TRAÇÃO 4 X 4 - CHP DIURNO. AF_11/2014</t>
  </si>
  <si>
    <t>Material a ser fornecido</t>
  </si>
  <si>
    <t xml:space="preserve">Tubo de ferro fundido DN 150 mm </t>
  </si>
  <si>
    <t>m</t>
  </si>
  <si>
    <t>Grampo de fixação dn 1/2" (L = 1,00m)</t>
  </si>
  <si>
    <t>unid</t>
  </si>
  <si>
    <t>Perfil em "L" 3'x3'x3/8" (L=60 cm)</t>
  </si>
  <si>
    <t>Chapa 3/8" aço ASTM A-36 20x20cm</t>
  </si>
  <si>
    <t>Porcas dn 1/2"</t>
  </si>
  <si>
    <t>SOLDADOR COM ENCARGOS COMPLEMENTARES</t>
  </si>
  <si>
    <t>Arruela dn 1/2"</t>
  </si>
  <si>
    <t>Chumbador de expansão dn 1/4" x 3/8"</t>
  </si>
  <si>
    <t xml:space="preserve">ELETRODO AWS E-6010 (0K 22.50; WI 610) D = 4MM ( SOLDA ELETRICA ) </t>
  </si>
  <si>
    <t>kg</t>
  </si>
  <si>
    <t>Equipamentos</t>
  </si>
  <si>
    <t>Furadeira</t>
  </si>
  <si>
    <t>dia</t>
  </si>
  <si>
    <t>GRUPO GERADOR *80 A 125* KVA, MOTOR DIESEL, REBOCAVEL, ACIONAMENTO MANUAL (LOCACAO)</t>
  </si>
  <si>
    <t>h</t>
  </si>
  <si>
    <t xml:space="preserve">GUINDASTE TIPO MUNCK CAP * 2T * MONTADO EM CAMINHAO CARROCERIA OU EQUIV </t>
  </si>
  <si>
    <t xml:space="preserve">ANDAIME SUSPENSO OU BALANCIM, TIPO PESADO (CARGA TOTAL DE 250 KG/M2), PLATAFORMA DE 1,50 X 3,00 M, COM 4 CATRACAS (GUINCHOS) E CABO DE *45* M (LOCACAO </t>
  </si>
  <si>
    <t>mês</t>
  </si>
  <si>
    <t>Mão de obra</t>
  </si>
  <si>
    <t xml:space="preserve">SOLDADOR </t>
  </si>
  <si>
    <t>PEDREIRO</t>
  </si>
  <si>
    <t>AJUDANTE DE PEDREIRO</t>
  </si>
  <si>
    <t>ENCARREGADO GERAL DE OBRAS</t>
  </si>
  <si>
    <t>ENGENHEIRO CIVIL DE OBRA PLENO</t>
  </si>
  <si>
    <t xml:space="preserve">TOTAL </t>
  </si>
  <si>
    <t>COTAÇÃO</t>
  </si>
  <si>
    <t>PREFEITURA MUNICIPAL DE ARAÇAÍ</t>
  </si>
  <si>
    <t>BDI (MATERIAIS)</t>
  </si>
  <si>
    <t>SISTEMA DE ESGOTAMENTO SANITÁRIO</t>
  </si>
  <si>
    <t>BDI (SERVIÇOS)</t>
  </si>
  <si>
    <t>PLANILHA ORÇAMENTARIA</t>
  </si>
  <si>
    <t>DATA BASE</t>
  </si>
  <si>
    <t>ITEM</t>
  </si>
  <si>
    <t>ÓRGÃO</t>
  </si>
  <si>
    <t xml:space="preserve">DENOMINAÇÃO </t>
  </si>
  <si>
    <t>QUANT.</t>
  </si>
  <si>
    <t xml:space="preserve">R$ TOTAL </t>
  </si>
  <si>
    <t xml:space="preserve">TOTAL DO ORÇAMENTO </t>
  </si>
  <si>
    <t/>
  </si>
  <si>
    <t>1</t>
  </si>
  <si>
    <t>INSTALAÇÃO DA OBRA</t>
  </si>
  <si>
    <t>1.1</t>
  </si>
  <si>
    <t>SINAPI</t>
  </si>
  <si>
    <t>73822/001</t>
  </si>
  <si>
    <t>LIMPEZA DE TERRENO - ROÇADA DENSA (COM PEQUENOS ARBUSTOS)</t>
  </si>
  <si>
    <t>m2</t>
  </si>
  <si>
    <t>1.2</t>
  </si>
  <si>
    <t>1.3</t>
  </si>
  <si>
    <t xml:space="preserve">un </t>
  </si>
  <si>
    <t>1.4</t>
  </si>
  <si>
    <t>74209/001</t>
  </si>
  <si>
    <t>PLACA DE OBRA EM CHAPA DE ACO GALVANIZADO</t>
  </si>
  <si>
    <t>1.5</t>
  </si>
  <si>
    <t>2</t>
  </si>
  <si>
    <t>SERVIÇOS TÉCNICOS</t>
  </si>
  <si>
    <t>2.1</t>
  </si>
  <si>
    <t>SETOP</t>
  </si>
  <si>
    <t>PROJ-EXE-150</t>
  </si>
  <si>
    <t>PROJETO EXECUTIVO DE INSTALAÇÕES ELÉTRICAS - FAIXA C</t>
  </si>
  <si>
    <t>Pr A1</t>
  </si>
  <si>
    <t>2.2</t>
  </si>
  <si>
    <t xml:space="preserve">PROJ-EXE-090 </t>
  </si>
  <si>
    <t xml:space="preserve">PROJETO EXECUTIVO DE ESTRUTURA DE CONCRETO </t>
  </si>
  <si>
    <t>2.3</t>
  </si>
  <si>
    <t>MOBILIZACAO E INSTALACAO DE 01 EQUIPAMENTO DE SONDAGEM, DISTANCIA ACIMA DE 20KM</t>
  </si>
  <si>
    <t>2.4</t>
  </si>
  <si>
    <t>SON-SPT-020</t>
  </si>
  <si>
    <t>3</t>
  </si>
  <si>
    <t>REDE COLETORA / INTERCEPTOR</t>
  </si>
  <si>
    <t>3.1</t>
  </si>
  <si>
    <t>INSTALAÇÕES PRELIMINARES E CANTEIRO DE OBRA</t>
  </si>
  <si>
    <t>3.1.1</t>
  </si>
  <si>
    <t>LOCAÇÃO DE REDES DE ÁGUA OU DE ESGOTO</t>
  </si>
  <si>
    <t>3.1.2</t>
  </si>
  <si>
    <t>3.1.3</t>
  </si>
  <si>
    <t>COPASA</t>
  </si>
  <si>
    <t xml:space="preserve">SINALIZACAO - CONE CONFORME PADRAO COPASA P.065 FORNECIMENTO E MOVIMENTACAO  </t>
  </si>
  <si>
    <t>3.1.4</t>
  </si>
  <si>
    <t>TRAVESSIA PARA VEICULOS EM CHAPA DE ACO FORNECIMENTO E POSICIONAMENTO</t>
  </si>
  <si>
    <t>3.1.5</t>
  </si>
  <si>
    <t>TRAVESSIA PARA PEDESTRES EM MADEIRA INCLUSIVE GUARDA-CORPO FORNECIMENTO E POSICIONAMENTO</t>
  </si>
  <si>
    <t>3.2</t>
  </si>
  <si>
    <t>MOVIMENTO DE TERRA</t>
  </si>
  <si>
    <t>3.2.1</t>
  </si>
  <si>
    <t>m3</t>
  </si>
  <si>
    <t>3.2.2</t>
  </si>
  <si>
    <t xml:space="preserve"> ESCAVAÇÃO MECANIZADA DE VALA COM PROF. MAIOR QUE 1,5 M ATÉ 3,0 M (MÉDIA ENTRE MONTANTE E JUSANTE/UMA COMPOSIÇÃO POR TRECHO), COM ESCAVADEIRA HIDRÁULICA (0,8 M3/111 HP), LARG. DE 1,5 M A 2,5 M, EM SOLO DE 1A CATEGORIA, LOCAIS COM BAIXO NÍVEL DE INTERFERÊNCIA. AF_01/2015</t>
  </si>
  <si>
    <t>3.2.4</t>
  </si>
  <si>
    <t>3.2.8</t>
  </si>
  <si>
    <t>9518/001</t>
  </si>
  <si>
    <t xml:space="preserve"> MARROAMENTO EM MATERIAL DE 3A CATEGORIA, ROCHA VIVA PARA REDUÇÃO A PEDRA-DE-MÃO</t>
  </si>
  <si>
    <t>3.2.9</t>
  </si>
  <si>
    <t>m²</t>
  </si>
  <si>
    <t>3.2.10</t>
  </si>
  <si>
    <t xml:space="preserve"> REATERRO MANUAL DE VALAS COM COMPACTAÇÃO MECANIZADA. AF_04/2016</t>
  </si>
  <si>
    <t>3.2.11</t>
  </si>
  <si>
    <t>CARGA MANUAL DE TERRA EM CAMINHAO BASCULANTE 6 M3</t>
  </si>
  <si>
    <t>3.2.12</t>
  </si>
  <si>
    <t xml:space="preserve"> TRANSPORTE COM CAMINHÃO BASCULANTE DE 10 M3, EM VIA URBANA EM LEITO NATURAL AF_04/2016</t>
  </si>
  <si>
    <t>m3Xkm</t>
  </si>
  <si>
    <t>3.2.13</t>
  </si>
  <si>
    <t>74034/001</t>
  </si>
  <si>
    <t>ESPALHAMENTO DE MATERIAL DE 1A CATEGORIA COM TRATOR DE ESTEIRA COM 153 HP</t>
  </si>
  <si>
    <t>3.3</t>
  </si>
  <si>
    <t>CONTENÇÃO, ESCORAMENTO, ESGOTAMENTO E DRENAGEM</t>
  </si>
  <si>
    <t>3.3.1</t>
  </si>
  <si>
    <t>3.3.2</t>
  </si>
  <si>
    <t>3.3.3</t>
  </si>
  <si>
    <t xml:space="preserve">73902/001 </t>
  </si>
  <si>
    <t xml:space="preserve">CAMADA DRENANTE COM BRITA NUM 3 </t>
  </si>
  <si>
    <t>m³</t>
  </si>
  <si>
    <t>3.3.4</t>
  </si>
  <si>
    <t>73891/001</t>
  </si>
  <si>
    <t>ESGOTAMENTO COM MOTO-BOMBA AUTOESCOVANTE</t>
  </si>
  <si>
    <t>3.4</t>
  </si>
  <si>
    <t>POÇOS DE VISITA</t>
  </si>
  <si>
    <t>3.4.1</t>
  </si>
  <si>
    <t>73963/005</t>
  </si>
  <si>
    <t>POCO DE VISITA PARA REDE DE ESG. SANIT., EM ANEIS DE CONCRETO, DIÂMETRO = 60CM E 110CM, PROF = 120CM, INCLUINDO DEGRAU, EXCLUINDO TAMPAO FERRO FUNDIDO</t>
  </si>
  <si>
    <t>3.4.2</t>
  </si>
  <si>
    <t>73963/007</t>
  </si>
  <si>
    <t>POCO DE VISITA PARA REDE DE ESG. SANIT., EM ANEIS DE CONCRETO, DIÂMETRO = 60CM E 110CM, PROF = 150CM, INCLUINDO DEGRAU, EXCLUINDO TAMPAO FERRO FUNDIDO</t>
  </si>
  <si>
    <t>3.4.3</t>
  </si>
  <si>
    <t>73963/008</t>
  </si>
  <si>
    <t xml:space="preserve"> POCO DE VISITA PARA REDE DE ESG. SANIT., EM ANEIS DE CONCRETO, DIÂMETRO = 60CM E 110CM, PROF = 160CM, EXCLUINDO TAMPAO FERRO FUNDIDO.</t>
  </si>
  <si>
    <t>3.4.4</t>
  </si>
  <si>
    <t>3963/010</t>
  </si>
  <si>
    <t xml:space="preserve"> POCO DE VISITA PARA REDE DE ESG. SANIT., EM ANEIS DE CONCRETO, DIÂMETRO = 60CM E 110CM, PROF = 200CM, EXCLUINDO TAMPAO FERRO FUNDIDO.</t>
  </si>
  <si>
    <t>3.4.5</t>
  </si>
  <si>
    <t>3963/011</t>
  </si>
  <si>
    <t xml:space="preserve"> POCO DE VISITA PARA REDE DE ESG. SANIT., EM ANEIS DE CONCRETO, DIÂMETRO = 60CM E 110CM, PROF = 230CM, EXCLUINDO TAMPAO FERRO FUNDIDO.</t>
  </si>
  <si>
    <t>3.4.6</t>
  </si>
  <si>
    <t xml:space="preserve">73963/013 </t>
  </si>
  <si>
    <t>POCO DE VISITA PARA REDE DE ESG. SANIT., EM ANEIS DE CONCRETO, DIÂMETRO = 60CM E 110CM, PROF = 290CM, EXCLUINDO TAMPAO FERRO FUNDIDO.</t>
  </si>
  <si>
    <t>3.4.7</t>
  </si>
  <si>
    <t>73963/014</t>
  </si>
  <si>
    <t xml:space="preserve"> POCO DE VISITA PARA REDE DE ESG. SANIT., EM ANEIS DE CONCRETO, DIÂMETRO = 60CM E 110CM, PROF = 320CM, EXCLUINDO TAMPAO FERRO FUNDIDO.</t>
  </si>
  <si>
    <t>3.5</t>
  </si>
  <si>
    <t>ASSENTAMENTO</t>
  </si>
  <si>
    <t>3.5.1</t>
  </si>
  <si>
    <t>ASSENTAMENTO DE TAMPAO DE FERRO FUNDIDO 600 MM</t>
  </si>
  <si>
    <t>3.5.2</t>
  </si>
  <si>
    <t>ASSENTAMENTO DE TUBO DE PVC PARA REDE COLETORA DE ESGOTO DE PAREDE MACIÇA, DN 150 MM, JUNTA ELÁSTICA, INSTALADO EM LOCAL COM NÍVEL BAIXO DE INTERFERÊNCIAS (NÃO INCLUI ORNECIMENTO). AF_06/2015</t>
  </si>
  <si>
    <t>3.6</t>
  </si>
  <si>
    <t>MATERIAIS - FORNECIMENTO CONTRATADA</t>
  </si>
  <si>
    <t>3.6.1</t>
  </si>
  <si>
    <t>3.6.2</t>
  </si>
  <si>
    <t>TAMPAO FOFO ARTICULADO, CLASSE D400 CARGA MAX 40 T, REDONDO TAMPA *600 MM, REDE PLUVIAL/ESGOTO</t>
  </si>
  <si>
    <t>3.7</t>
  </si>
  <si>
    <t xml:space="preserve">REMOÇÃO E RECONSTITUIÇÃO DE PAVIMENTO </t>
  </si>
  <si>
    <t>3.7.1</t>
  </si>
  <si>
    <t>DEMOLIÇÃO DE PAVIMENTAÇÃO ASFÁLTICA COM UTILIZAÇÃO DE MARTELO PERFURADOR, ESPESSURA ATÉ 15 CM, EXCLUSIVE CARGA E TRANSPORTE</t>
  </si>
  <si>
    <t>3.7.2</t>
  </si>
  <si>
    <t xml:space="preserve">BASE PARA PAVIMENTACAO COM BRITA CORRIDA, INCLUSIVE COMPACTACAO </t>
  </si>
  <si>
    <t>3.7.3</t>
  </si>
  <si>
    <t>PINTURA DE LIGACAO COM EMULSAO RR-2C</t>
  </si>
  <si>
    <t>3.7.4</t>
  </si>
  <si>
    <t>IMPRIMACAO DE BASE DE PAVIMENTACAO COM EMULSAO CM-30</t>
  </si>
  <si>
    <t>3.7.5</t>
  </si>
  <si>
    <t>T</t>
  </si>
  <si>
    <t>3.7.6</t>
  </si>
  <si>
    <t xml:space="preserve"> TRANSPORTE DE MATERIAL ASFALTICO, COM CAMINHÃO COM CAPACIDADE DE 20000L EM RODOVIA PAVIMENTADA PARA DISTÂNCIAS MÉDIAS DE TRANSPORTE IGUAL OU INFERIOR A 100 KM. AF_02/2016</t>
  </si>
  <si>
    <t>T/KM</t>
  </si>
  <si>
    <t>4</t>
  </si>
  <si>
    <t>LIGAÇÃO PREDIAL</t>
  </si>
  <si>
    <t>4.1</t>
  </si>
  <si>
    <t>4.1.1</t>
  </si>
  <si>
    <t xml:space="preserve"> LIGAÇÃO DOMICILIAR DE ESGOTO DN 100MM, DA CASA ATÉ A CAIXA, COMPOSTO POR 10,0M TUBO DE PVC ESGOTO PREDIAL DN 100MM E CAIXA DE ALVENARIA COM TAMPA DE CONCRETO - FORNECIMENTO E INSTALAÇÃO</t>
  </si>
  <si>
    <t>4.1.2</t>
  </si>
  <si>
    <t xml:space="preserve"> COLETOR PREDIAL DE ESGOTO, DA CAIXA ATÉ A REDE (DISTÂNCIA = 6 M, LARGURA DA VALA = 0,65 M), INCLUINDO ESCAVAÇÃO MANUAL, PREPARO DE FUNDO DE VALA E REATERRO COMPACTADO, COMPOSTO POR TUBO PVC EB-644 P/ REDE COLETESG JE DN 100 MM E CONEXÕES - FORNECIMENTOEINSTALAÇÃO. AF_03/201</t>
  </si>
  <si>
    <t>4.1.4</t>
  </si>
  <si>
    <t>4.1.5</t>
  </si>
  <si>
    <t>4.1.6</t>
  </si>
  <si>
    <t>4.2</t>
  </si>
  <si>
    <t>4.2.1</t>
  </si>
  <si>
    <t>4.2.2</t>
  </si>
  <si>
    <t>BASE PARA PAVIMENTACAO COM BRITA CORRIDA, INCLUSIVE COMPACTACAO</t>
  </si>
  <si>
    <t>4.2.3</t>
  </si>
  <si>
    <t>4.2.4</t>
  </si>
  <si>
    <t>4.2.5</t>
  </si>
  <si>
    <t>TRANSPORTE DE MATERIAL ASFALTICO, COM CAMINHÃO COM CAPACIDADE DE 20000L EM RODOVIA PAVIMENTADA PARA DISTÂNCIAS MÉDIAS DE TRANSPORTE IGUAL OU INFERIOR A 100 KM. AF_02/2016</t>
  </si>
  <si>
    <t>5</t>
  </si>
  <si>
    <t>ESTAÇÕES ELEVATÓRIAS</t>
  </si>
  <si>
    <t>5.1</t>
  </si>
  <si>
    <t>URBANIZAÇÃO (EEE-1)</t>
  </si>
  <si>
    <t>5.1.1</t>
  </si>
  <si>
    <t>5.1.2</t>
  </si>
  <si>
    <t>5.1.3</t>
  </si>
  <si>
    <t xml:space="preserve">74143/001 </t>
  </si>
  <si>
    <t>CERCA COM MOUROES DE CONCRETO, RETO, 15X15CM, ESPACAMENTO DE 3M, CRAVADOS 0,5M, ESCORAS DE 10X10CM NOS CANTOS, COM 12 FIOS DE ARAME DE ACO OVALADO 15X17</t>
  </si>
  <si>
    <t xml:space="preserve">m </t>
  </si>
  <si>
    <t>5.1.4</t>
  </si>
  <si>
    <t>74238/002</t>
  </si>
  <si>
    <t>PORTAO EM TELA ARAME GALVANIZADO N.12 MALHA 2" E MOLDURA EM TUBOS DE ACO COM DUAS FOLHAS DE ABRIR, INCLUSO FERRAGENS</t>
  </si>
  <si>
    <t>5.2</t>
  </si>
  <si>
    <t>SERVIÇOS (EEE-1)</t>
  </si>
  <si>
    <t>5.2.1</t>
  </si>
  <si>
    <t>52.1.1</t>
  </si>
  <si>
    <t>LOCACAO DA OBRA, COM USO DE EQUIPAMENTOS TOPOGRAFICOS, INCLUSIVE TOPOGRAFO E NIVELADOR</t>
  </si>
  <si>
    <t>5.2.2</t>
  </si>
  <si>
    <t>MOVIMENTAÇÃO DE TERRA</t>
  </si>
  <si>
    <t>5.2.2.1</t>
  </si>
  <si>
    <t>ESCAVAÇÃO MECANIZADA DE VALA COM PROF. ATÉ 1,5 M(MÉDIA ENTRE MONTANTE E JUSANTE/UMA COMPOSIÇÃO POR TRECHO), COM ESCAVADEIRA HIDRÁULICA (0,8M3/111 HP), LARG. DE 1,5M A 2,5 M, EM SOLO DE 1A ATEGORIA, LOCAIS COMBAIXO NÍVEL DE INTERFERÊNCIA. AF_01/2015</t>
  </si>
  <si>
    <t>5.2.2.2</t>
  </si>
  <si>
    <t>ESCAVAÇÃO MECANIZADA DE VALA COM PROF. MAIOR QUE 1,5 M ATÉ 3,0 M (MÉDIA ENTRE MONTANTE E JUSANTE/UMA COMPOSIÇÃO POR TRECHO), COM ESCAVADEIRA HIDRÁULICA (0,8 M3/111 HP), LARG. DE 1,5 M A 2,5 M, EM SOLO DE 1A CATEGORIA, LOCAIS COM BAIXO NÍVEL DE INTERFERÊNCIA. AF_01/2015</t>
  </si>
  <si>
    <t>5.2.2.3</t>
  </si>
  <si>
    <t xml:space="preserve"> ESCAVAÇÃO MECANIZADA DE VALA COM PROF. MAIOR QUE 3,0 M ATÉ 4,5 M (MÉDIA ENTRE MONTANTE E JUSANTE/UMA COMPOSIÇÃO POR TRECHO), COM ESCAVADEIRA HIDRÁULICA (0,8 M3/111 HP), LARG. MENOR QUE 1,5 M, EM SOLO DE 1A CATEGORIA, LOCAIS COM BAIXO NÍVEL DE INTERFERÊNCIA. AF_01/2015</t>
  </si>
  <si>
    <t>5.2.2.4</t>
  </si>
  <si>
    <t xml:space="preserve"> ESCAVAÇÃO MECANIZADA DE VALA COM PROF. MAIOR QUE 4,5 M ATÉ 6,0 M (MÉDI  ENTRE MONTANTE E JUSANTE/UMA COMPOSIÇÃO POR TRECHO), COM ESCAVADEIRA HIDRÁULICA (1,2 M3/155 HP), LARG. MENOR QUE 1,5 M, EM SOLO DE 1A CATEGORIA, LOCAIS COM BAIXO NÍVEL DE INTERFERÊNCIA. AF_01/2015</t>
  </si>
  <si>
    <t>5.2.2.5</t>
  </si>
  <si>
    <t>5.2.2.6</t>
  </si>
  <si>
    <t>5.2.2.7</t>
  </si>
  <si>
    <t>MARROAMENTO EM MATERIAL DE 3A CATEGORIA, ROCHA VIVA PARA REDUÇÃO A PEDRA-DE-MÃO</t>
  </si>
  <si>
    <t>5.2.2.8</t>
  </si>
  <si>
    <t>5.2.2.9</t>
  </si>
  <si>
    <t>REATERRO MANUAL DE VALAS COM COMPACTAÇÃO MECANIZADA. AF_04/2016</t>
  </si>
  <si>
    <t>5.2.2.10</t>
  </si>
  <si>
    <t>5.2.2.11</t>
  </si>
  <si>
    <t>TRANSPORTE COM CAMINHÃO BASCULANTE DE 10 M3, EM VIA URBANA EM LEITO NATURAL AF_04/2016</t>
  </si>
  <si>
    <t>5.2.2.12</t>
  </si>
  <si>
    <t>5.2.3</t>
  </si>
  <si>
    <t>5.2.3.1</t>
  </si>
  <si>
    <t>5.2.3.2</t>
  </si>
  <si>
    <t xml:space="preserve">73877/001 </t>
  </si>
  <si>
    <t>ESCORAMENTO DE VALAS COM PRANCHOES METALICOS - AREA CRAVADA</t>
  </si>
  <si>
    <t>5.2.3.3</t>
  </si>
  <si>
    <t>5.2.3.4</t>
  </si>
  <si>
    <t>73902/001</t>
  </si>
  <si>
    <t>CAMADA DRENANTE COM BRITA NUM 3</t>
  </si>
  <si>
    <t>5.2.3.5</t>
  </si>
  <si>
    <t xml:space="preserve">POÇO AUXILIAR PARA ESGOTAMENTO </t>
  </si>
  <si>
    <t>unid.</t>
  </si>
  <si>
    <t>ESCAVACAO MANUAL CAMPO ABERTO P/TUBULAO - FUSTE E/OU BASE (PARA TODAS M3 CR 280,29
AS PROFUNDIDADES)</t>
  </si>
  <si>
    <t>TUBO DE CONCRETO ARMADO, CLASSE PA-1, PB, DN = 600 MM, PARA AGUAS PLUVIAIS (NBR M 90,00
8890)</t>
  </si>
  <si>
    <t>5.2.4</t>
  </si>
  <si>
    <t>FUNDAÇÃO E ESTRUTURA</t>
  </si>
  <si>
    <t>5.2.4.1</t>
  </si>
  <si>
    <t xml:space="preserve"> FORMA E DESFORMA DE COMPENSADO RESINADO ESPESSURA 10 MM,
EXCLUSIVE ESCORAMENTO (3X)</t>
  </si>
  <si>
    <t>5.2.4.2</t>
  </si>
  <si>
    <t>5.2.4.3</t>
  </si>
  <si>
    <t xml:space="preserve">FUN-CON-150 </t>
  </si>
  <si>
    <t>FORNECIMENTO E LANÇAMENTO DE CONCRETO ESTRUTURAL USINADO BOMBEADO FCK &gt;= 40 MPA, BRITA 1</t>
  </si>
  <si>
    <t>5.2.4.4</t>
  </si>
  <si>
    <t xml:space="preserve">74157/004 </t>
  </si>
  <si>
    <t>LANCAMENTO/APLICACAO MANUAL DE CONCRETO EM FUNDACOES M3</t>
  </si>
  <si>
    <t>5.2.4.5</t>
  </si>
  <si>
    <t xml:space="preserve">Kg </t>
  </si>
  <si>
    <t>5.2.4.6</t>
  </si>
  <si>
    <t>73872/002</t>
  </si>
  <si>
    <t>PINTURA IMPERMEABILIZANTE COM TINTA A BASE DE RESINA EPOXI ALCATRAO, DUAS DEMAOS</t>
  </si>
  <si>
    <t>5.2.4.7</t>
  </si>
  <si>
    <t>BLOCOS DE ANCORAGEM</t>
  </si>
  <si>
    <t>5.2.4.8</t>
  </si>
  <si>
    <t>5.2.4.9</t>
  </si>
  <si>
    <t>5.2.4.10</t>
  </si>
  <si>
    <t>C.P. 02</t>
  </si>
  <si>
    <t>FORNECIMENTO E COLOCAÇÃO DE CESTO DE RETIRADA DE SÓLIDOS EM CANTONEIRAS TIPO "L", FECHAMENTO COM TELA DE AÇO, TUBO GUIA EM AÇO E CORRENTE PARA IÇAMENTO, CONFORME PROJETO</t>
  </si>
  <si>
    <t>un</t>
  </si>
  <si>
    <t>5.2.4.11</t>
  </si>
  <si>
    <t>C.P. 03</t>
  </si>
  <si>
    <t>TAMPA EM AÇO INOX</t>
  </si>
  <si>
    <t>5.2.4.12</t>
  </si>
  <si>
    <t>C.P. 04</t>
  </si>
  <si>
    <t>TAMPA EM CONCRETO</t>
  </si>
  <si>
    <t>5.3</t>
  </si>
  <si>
    <t>INSTALAÇÕES ELÉTRICAS E MONTAGENS</t>
  </si>
  <si>
    <t>5.3.1</t>
  </si>
  <si>
    <t>CONJUNTO MOTO-BOMBA SUBMERSÍVEL, MOTOR ATÉ 5 CV,  CURVA DE RECALQUE, TUBO GUIA E CORRENTE</t>
  </si>
  <si>
    <t>5.3.2</t>
  </si>
  <si>
    <t>5.3.3</t>
  </si>
  <si>
    <t>73834/001</t>
  </si>
  <si>
    <t>INSTALACAO DE CONJ.MOTO BOMBA SUBMERSIVEL ATE 10 CV</t>
  </si>
  <si>
    <t>5.3.4</t>
  </si>
  <si>
    <t>COMPORTA QUADRADA FOFO DN 250, COMPLETA INCLUINDO HASTE DE PROLONGAMENTO COM DUAS ROSCAS 1 1/8" l = 4,50 M E PEDESTAS DE SUSPENSAO SIMPLES</t>
  </si>
  <si>
    <t>5.3.5</t>
  </si>
  <si>
    <t>CHAVE DE BOIA AUTOMÁTICA SUPERIOR 10A/250V - FORNECIMENTO E INSTALACAO</t>
  </si>
  <si>
    <t>5.3.6</t>
  </si>
  <si>
    <t>CABO DE COBRE FLEXÍVEL ISOLADO, 6 MM², ANTI-CHAMA 0,6/1,0 KV, PARA CIRCUITOS TERMINAIS - FORNECIMENTO E INSTALAÇÃO. AF_12/2015</t>
  </si>
  <si>
    <t>5.3.7</t>
  </si>
  <si>
    <t xml:space="preserve">ELE-PAD-015 </t>
  </si>
  <si>
    <t xml:space="preserve">PADRÃO CEMIG AÉREO TIPO D3, 23, 1 &lt;= DEMANDA &lt;= 27 KVA, TRIFÁSICO </t>
  </si>
  <si>
    <t>5.3.8</t>
  </si>
  <si>
    <t>MATERIAIS (EEE-1 )- FORNECIMENTO CONTRATADA</t>
  </si>
  <si>
    <t>5.3.8.1</t>
  </si>
  <si>
    <t>REDUÇÃO  FOFO FF PN 10 DN 100 X150</t>
  </si>
  <si>
    <t>5.3.8.2</t>
  </si>
  <si>
    <t>TUBO  FOFO FLANGEADO PN 10 DN 150 MM - L=3,30M</t>
  </si>
  <si>
    <t>5.3.8.3</t>
  </si>
  <si>
    <t>CURVA 90º FoFo FF-C90FF10/16-DN 150</t>
  </si>
  <si>
    <t>5.3.8.4</t>
  </si>
  <si>
    <t>TUBO FOFO FLANGE  LUVA L= 0,65 M DN 150 MM</t>
  </si>
  <si>
    <t>5.3.8.5</t>
  </si>
  <si>
    <t>VALVULA RETENCAO FoFo VRPUS16 - DN 150</t>
  </si>
  <si>
    <t>5.3.8.6</t>
  </si>
  <si>
    <t>REGISTRO S. METRICA CHATA RCFV16 DN 150</t>
  </si>
  <si>
    <t>5.3.8.7</t>
  </si>
  <si>
    <t>CURVA 45º FoFo FF-C45FF10/16-DN 150</t>
  </si>
  <si>
    <t>5.3.8.8</t>
  </si>
  <si>
    <t>JUNCAO FOFO 45 GR C/FLANGES PN-10/16 DN 150X150</t>
  </si>
  <si>
    <t>5.3.8.9</t>
  </si>
  <si>
    <t>TUBO FOFO FLANGE E PONTA L=1,50M DN 100MM</t>
  </si>
  <si>
    <t>5.3.8.10</t>
  </si>
  <si>
    <t>TUBO FOFO FLANGE E LUVA L=0,13 M DN 150MM</t>
  </si>
  <si>
    <t>5.3.8.11</t>
  </si>
  <si>
    <t>TUBO FOFO PONTA E BOLSA JE DN 150 MM</t>
  </si>
  <si>
    <t>5.3.8.12</t>
  </si>
  <si>
    <t>TUBO FOFO FLANGE E LUVA L=0,60 M DN 100 MM</t>
  </si>
  <si>
    <t>5.3.8.13</t>
  </si>
  <si>
    <t>CURVA 90º FoFo FF-C90FF10/16-DN 100</t>
  </si>
  <si>
    <t>5.3.8.14</t>
  </si>
  <si>
    <t>TUBO FOFO FLANGE E PONTA L=1,20M DN 100MM</t>
  </si>
  <si>
    <t>5.3.8.15</t>
  </si>
  <si>
    <t>FLANGE CEGO FoFo-FA10/16-DN 150</t>
  </si>
  <si>
    <t>5.3.8.16</t>
  </si>
  <si>
    <t>TE 90º FoFo-TFF10/16-DN 150x100</t>
  </si>
  <si>
    <t>5.3.8.17</t>
  </si>
  <si>
    <t>COLAR FOFO PN 10 DN 150MM</t>
  </si>
  <si>
    <t>5.3.8.18</t>
  </si>
  <si>
    <t>TOCO  FOFO FLANGEADO  L=0,45M DN 150MM</t>
  </si>
  <si>
    <t>5.3.8.19</t>
  </si>
  <si>
    <t>TOCO  FOFO FLANGEADO  L=0,0,80M DN 100MM</t>
  </si>
  <si>
    <t>5.3.8.20</t>
  </si>
  <si>
    <t>TUBO PVC SERIE NORMAL - ESGOTO PREDIAL DN 50MM - NBR 5688</t>
  </si>
  <si>
    <t>5.3.8.21</t>
  </si>
  <si>
    <t>ARRUELA BORRACHA P/ FLANGE PN 10 DN 100</t>
  </si>
  <si>
    <t>5.3.8.22</t>
  </si>
  <si>
    <t>ARRUELA BORRACHA P/ FLANGE PN 10 DN 150</t>
  </si>
  <si>
    <t>5.3.8.23</t>
  </si>
  <si>
    <t>PARAFUSO C/ PORCAS P/ FLANGES-PPF DN 16X80</t>
  </si>
  <si>
    <t>5.3.9</t>
  </si>
  <si>
    <t>ASSENTAMENTOS</t>
  </si>
  <si>
    <t>5.3.9.1</t>
  </si>
  <si>
    <t>C.P. 05</t>
  </si>
  <si>
    <t>5.4</t>
  </si>
  <si>
    <t>LINHA DE RECALQUE (EEE-1)</t>
  </si>
  <si>
    <t>5.4.1</t>
  </si>
  <si>
    <t>5.4.1.1</t>
  </si>
  <si>
    <t>5.4.1.2</t>
  </si>
  <si>
    <t>5.4.2</t>
  </si>
  <si>
    <t>5.4.2.1</t>
  </si>
  <si>
    <t>ESCAVAÇÃO MECANIZADA DE VALA COM PROF. ATÉ 1,5 M(MÉDIA ENTRE MONTANTE E JUSANTE/UMA COMPOSIÇÃO POR TRECHO), COM ESCAVADEIRA HIDRÁULICA (0,8M3/111 HP), LARG. DE 1,5M A 2,5 M, EM SOLO DE 1A CATEGORIA, LOCAIS COMBAIXO NÍVEL DE INTERFERÊNCIA. AF_01/2015</t>
  </si>
  <si>
    <t>5.4.2.2</t>
  </si>
  <si>
    <t>5.4.2.3</t>
  </si>
  <si>
    <t>5.4.2.4</t>
  </si>
  <si>
    <t>5.4.2.5</t>
  </si>
  <si>
    <t>5.4.2.6</t>
  </si>
  <si>
    <t>5.4.2.7</t>
  </si>
  <si>
    <t>5.4.2.8</t>
  </si>
  <si>
    <t>5.4.3</t>
  </si>
  <si>
    <t>5.4.3.1</t>
  </si>
  <si>
    <t>5.4.3.2</t>
  </si>
  <si>
    <t>5.4.3.3</t>
  </si>
  <si>
    <t>5.4.3.4</t>
  </si>
  <si>
    <t>5.4.3.5</t>
  </si>
  <si>
    <t>5.4.4</t>
  </si>
  <si>
    <t>GRAMPEAMENTO DE LINHA DE RECALQUE</t>
  </si>
  <si>
    <t>5.4.4.1</t>
  </si>
  <si>
    <t>FIXAÇÃO DE LINHA DE RECALQUE EM PONTE EXISTENTE, INCLUINDO FORNECIMENTO DE TODO O MATERIAL</t>
  </si>
  <si>
    <t>5.4.5</t>
  </si>
  <si>
    <t>5.4.5.1</t>
  </si>
  <si>
    <t>5.4.6</t>
  </si>
  <si>
    <t>5.4.6.1</t>
  </si>
  <si>
    <t>TUBO PVC DEFOFO, JEI, 1 MPA, DN 100 MM, PARA REDE DE AGUA (NBR 7665) M</t>
  </si>
  <si>
    <t>5.4.6.2</t>
  </si>
  <si>
    <t>CURVA 90 FOFO - DN 100 MM PN 10</t>
  </si>
  <si>
    <t>5.4.6.3</t>
  </si>
  <si>
    <t>CURVA 45º FoFo JE - C45JGS - DN150</t>
  </si>
  <si>
    <t>5.4.6.4</t>
  </si>
  <si>
    <t>CURVA 22,3 FOFO - DN 100 MM PN 10</t>
  </si>
  <si>
    <t>5.4.6.5</t>
  </si>
  <si>
    <t>CURVA 11,15 FOFO - DN 100 MM PN 10</t>
  </si>
  <si>
    <t>5.4.6.6</t>
  </si>
  <si>
    <t>5.4.7</t>
  </si>
  <si>
    <t>5.4.7.1</t>
  </si>
  <si>
    <t>5.4.7.2</t>
  </si>
  <si>
    <t>6</t>
  </si>
  <si>
    <t>URBANIZAÇÃO DA ETE</t>
  </si>
  <si>
    <t>6.1</t>
  </si>
  <si>
    <t>6.1.1</t>
  </si>
  <si>
    <t>6.2</t>
  </si>
  <si>
    <t>6.2.1</t>
  </si>
  <si>
    <t>74151/001</t>
  </si>
  <si>
    <t>ESCAVACAO E CARGA MATERIAL 1A CATEGORIA, UTILIZANDO TRATOR DE ESTEIRAS DE 110 A 160HP COM LAMINA, PESO OPERACIONAL * 13T E PA CARREGADEIRA COM 170 HP.</t>
  </si>
  <si>
    <t>6.2.2</t>
  </si>
  <si>
    <t>74005/002</t>
  </si>
  <si>
    <t>COMPACTACAO MECANICA C/ CONTROLE DO GC&gt;=95% DO PN (AREAS) (C/MONIVELADORA 140 HP E ROLO COMPRESSOR VIBRATORIO 80 HP)</t>
  </si>
  <si>
    <t>6.2.3</t>
  </si>
  <si>
    <t>6.2.4</t>
  </si>
  <si>
    <t>6.2.5</t>
  </si>
  <si>
    <t>6.3</t>
  </si>
  <si>
    <t>ESTRUTURAS</t>
  </si>
  <si>
    <t>6.3.1</t>
  </si>
  <si>
    <t>6.3.2</t>
  </si>
  <si>
    <t xml:space="preserve"> PORTAO EM TUBO DE ACO GALVANIZADO DIN 2440/NBR 5580, PAINEL UNICO, DIM UN CR 942,50
ENSOES 4,0X1,2M, INCLUSIVE CADEADO</t>
  </si>
  <si>
    <t>6.3.3</t>
  </si>
  <si>
    <t>PORTAO EM TUBO DE ACO GALVANIZADO DIN 2440/NBR 5580, PAINEL UNICO, DIM UN CR 403,21
ENSOES 1,0X1,6M, INCLUSIVE CADEADO</t>
  </si>
  <si>
    <t>6.3.4</t>
  </si>
  <si>
    <t>74236/001</t>
  </si>
  <si>
    <t>PLANTIO DE GRAMA BATATAIS EM PLACAS</t>
  </si>
  <si>
    <t>6.3.5</t>
  </si>
  <si>
    <t>6.3.6</t>
  </si>
  <si>
    <t>6.3.7</t>
  </si>
  <si>
    <t>6.3.8</t>
  </si>
  <si>
    <t>6.3.9</t>
  </si>
  <si>
    <t>6.3.10</t>
  </si>
  <si>
    <t>6.3.11</t>
  </si>
  <si>
    <t>6.3.12</t>
  </si>
  <si>
    <t>7</t>
  </si>
  <si>
    <t>INTERLIGAÇÕES</t>
  </si>
  <si>
    <t>7.1</t>
  </si>
  <si>
    <t>7.1.1</t>
  </si>
  <si>
    <t>7.2</t>
  </si>
  <si>
    <t>7.2.1</t>
  </si>
  <si>
    <t>7.2.2</t>
  </si>
  <si>
    <t>7.2.3</t>
  </si>
  <si>
    <t>7.2.4</t>
  </si>
  <si>
    <t>7.2.5</t>
  </si>
  <si>
    <t>7.2.6</t>
  </si>
  <si>
    <t>7.2.7</t>
  </si>
  <si>
    <t>7.2.8</t>
  </si>
  <si>
    <t>7.2.9</t>
  </si>
  <si>
    <t>7.2.10</t>
  </si>
  <si>
    <t>7.3</t>
  </si>
  <si>
    <t>7.3.1</t>
  </si>
  <si>
    <t>7.4</t>
  </si>
  <si>
    <t>7.4.1</t>
  </si>
  <si>
    <t>7.4.2</t>
  </si>
  <si>
    <t>7.4.3</t>
  </si>
  <si>
    <t>7.4.4</t>
  </si>
  <si>
    <t>7.5</t>
  </si>
  <si>
    <t>7.5.1</t>
  </si>
  <si>
    <t>7.5.2</t>
  </si>
  <si>
    <t>7.6</t>
  </si>
  <si>
    <t>7.6.1</t>
  </si>
  <si>
    <t>7.6.2</t>
  </si>
  <si>
    <t>7.6.3</t>
  </si>
  <si>
    <t>ASSENTAMENTO DE TUBOS E CONEXOES DE FERRO FUNDIDO, JUNTA ELASTICA, DN 150</t>
  </si>
  <si>
    <t>7.6.4</t>
  </si>
  <si>
    <t xml:space="preserve">ASSENTAMENTO DE TUBOS E CONEXOES PVC JE DN 50     </t>
  </si>
  <si>
    <t>7.7</t>
  </si>
  <si>
    <t>7.7.1</t>
  </si>
  <si>
    <t>7.7.2</t>
  </si>
  <si>
    <t>7.7.3</t>
  </si>
  <si>
    <t xml:space="preserve"> TUBO PVC DEFOFO, JEI, 1 MPA, DN 150 MM, PARA REDEDE AGUA (NBR 7665)</t>
  </si>
  <si>
    <t>7.7.4</t>
  </si>
  <si>
    <t>CURVA 90º FoFo JE - C90JGS - DN150</t>
  </si>
  <si>
    <t>7.7.5</t>
  </si>
  <si>
    <t>7.7.6</t>
  </si>
  <si>
    <t>7.7.7</t>
  </si>
  <si>
    <t>TE FOFO JE DN 150</t>
  </si>
  <si>
    <t>7.7.8</t>
  </si>
  <si>
    <t xml:space="preserve"> TUBO PVC PBA JEI, CLASSE 20, DN 50 MM, PARA REDE DE AGUA (NBR 5647) </t>
  </si>
  <si>
    <t>7.7.9</t>
  </si>
  <si>
    <t xml:space="preserve">CURVA DE PVC 45 GRAUS, SOLDAVEL, 50 MM, PARA AGUA FRIA PREDIAL (NBR 5648) </t>
  </si>
  <si>
    <t>8</t>
  </si>
  <si>
    <t>TRATAMENTO PRELIMINAR</t>
  </si>
  <si>
    <t>8.1</t>
  </si>
  <si>
    <t>8.1.1</t>
  </si>
  <si>
    <t>8.2</t>
  </si>
  <si>
    <t>8.2.1</t>
  </si>
  <si>
    <t>8.2.2</t>
  </si>
  <si>
    <t>8.2.3</t>
  </si>
  <si>
    <t>8.2.4</t>
  </si>
  <si>
    <t>8.2.5</t>
  </si>
  <si>
    <t>8.2.6</t>
  </si>
  <si>
    <t>8.3</t>
  </si>
  <si>
    <t>8.3.1</t>
  </si>
  <si>
    <t>8.3.2</t>
  </si>
  <si>
    <t>8.3.3</t>
  </si>
  <si>
    <t>8.3.4</t>
  </si>
  <si>
    <t>8.3.5</t>
  </si>
  <si>
    <t xml:space="preserve">LANCAMENTO/APLICACAO MANUAL DE CONCRETO EM FUNDACOES </t>
  </si>
  <si>
    <t>8.3.6</t>
  </si>
  <si>
    <t>8.3.7</t>
  </si>
  <si>
    <t>8.3.8</t>
  </si>
  <si>
    <t xml:space="preserve">COTAÇÃO </t>
  </si>
  <si>
    <t>FORNECIMENTO E COLOCAÇÃO DE CALHA PARSHALL DE 3" EM RESINA DE POLIESTER REFORÇADA COM FIBRA DE VIDRO, CONFORME PROJETO</t>
  </si>
  <si>
    <t>8.3.9</t>
  </si>
  <si>
    <t>C.P. 06</t>
  </si>
  <si>
    <t>FORNECIMENTO E ASSENTAMENTO DE GRADE FINA PARA LIMPEZA MANUAL EM BARRAS CHATAS DE AÇO INOX, INCLUSIVE FIXAÇÃO ATRAVÉS DE CANTONEIRAS E CHUMBADORES - DIMENSÃO 0,60 x 0,30M</t>
  </si>
  <si>
    <t>8.3.10</t>
  </si>
  <si>
    <t>FORNECIMENTO E ASSENTAMENTO DE COMPORTA DE SUPERFÍCIE EM RESINA DE POLIESTER REFORÇADA COM FIBRA DE VIDRO, ACIONAMENTO MANUAL (38,6 x 71,1)</t>
  </si>
  <si>
    <t>8.3.11</t>
  </si>
  <si>
    <t>FORNECIMENTO E ASSENTAMENTO DE COMPORTA DE SUPERFÍCIE EM RESINA DE POLIESTER REFORÇADA COM FIBRA DE VIDRO, ACIONAMENTO MANUAL (48,3 x 87,7)</t>
  </si>
  <si>
    <t>9</t>
  </si>
  <si>
    <t>ELEVATÓRIA FINAL (ESGOTO E LODO)</t>
  </si>
  <si>
    <t>9.1</t>
  </si>
  <si>
    <t>LOCAÇÃO DA OBRA</t>
  </si>
  <si>
    <t>9.1.1</t>
  </si>
  <si>
    <t>9.2</t>
  </si>
  <si>
    <t>9.2.1</t>
  </si>
  <si>
    <t>9.2.2</t>
  </si>
  <si>
    <t>9.2.3</t>
  </si>
  <si>
    <t>9.2.4</t>
  </si>
  <si>
    <t>9.2.5</t>
  </si>
  <si>
    <t>9.2.6</t>
  </si>
  <si>
    <t>9.2.7</t>
  </si>
  <si>
    <t>9.2.8</t>
  </si>
  <si>
    <t>9.3</t>
  </si>
  <si>
    <t>9.3.1</t>
  </si>
  <si>
    <t>9.3.2</t>
  </si>
  <si>
    <t>9.3.3</t>
  </si>
  <si>
    <t>9.3.4</t>
  </si>
  <si>
    <t>9.3.5</t>
  </si>
  <si>
    <t>9.3.6</t>
  </si>
  <si>
    <t>9.3.7</t>
  </si>
  <si>
    <t>9.3.8</t>
  </si>
  <si>
    <t>9.3.9</t>
  </si>
  <si>
    <t>9.3.10</t>
  </si>
  <si>
    <t>9.4</t>
  </si>
  <si>
    <t xml:space="preserve">QUADRO DE COMANDO </t>
  </si>
  <si>
    <t>9.4.1</t>
  </si>
  <si>
    <t>QUADRO DE COMANDO E PROTEÇÃO PARA MOTOR ELÉTRICO DE 10 CV, CONFORME PROJETO ELÉTRICO</t>
  </si>
  <si>
    <t>9.4.2</t>
  </si>
  <si>
    <t>9.4.3</t>
  </si>
  <si>
    <t>9.4.4</t>
  </si>
  <si>
    <t>9.4.5</t>
  </si>
  <si>
    <t>9.4.6</t>
  </si>
  <si>
    <t>9.5</t>
  </si>
  <si>
    <t>MATERIAIS -FORNECIMENTO CONTRATADA</t>
  </si>
  <si>
    <t>9.5.1</t>
  </si>
  <si>
    <t>CONJUNTO MOTO-BOMBA SUBMERSÍVEL, MOTOR ATE 5CV, CURVA DE RECALQUE, TUBO GUIA E CORRENTE - PARA ESGOTO</t>
  </si>
  <si>
    <t>9.5.2</t>
  </si>
  <si>
    <t>CONJUNTO MOTO-BOMBA SUBMERSÍVEL, MOTOR ATÉ 5 CV,  CURVA DE RECALQUE, TUBO GUIA E CORRENTE - PARA LODO</t>
  </si>
  <si>
    <t>9.5.3</t>
  </si>
  <si>
    <t>9.5.4</t>
  </si>
  <si>
    <t>9.5.5</t>
  </si>
  <si>
    <t>9.5.6</t>
  </si>
  <si>
    <t>9.5.7</t>
  </si>
  <si>
    <t>9.5.8</t>
  </si>
  <si>
    <t>9.5.9</t>
  </si>
  <si>
    <t>9.5.10</t>
  </si>
  <si>
    <t>9.5.11</t>
  </si>
  <si>
    <t>9.5.12</t>
  </si>
  <si>
    <t>9.5.13</t>
  </si>
  <si>
    <t>9.5.14</t>
  </si>
  <si>
    <t>9.5.15</t>
  </si>
  <si>
    <t>9.5.16</t>
  </si>
  <si>
    <t>9.5.17</t>
  </si>
  <si>
    <t>9.5.18</t>
  </si>
  <si>
    <t>9.5.19</t>
  </si>
  <si>
    <t>9.5.20</t>
  </si>
  <si>
    <t>9.5.21</t>
  </si>
  <si>
    <t>9.5.22</t>
  </si>
  <si>
    <t>9.5.23</t>
  </si>
  <si>
    <t>9.5.24</t>
  </si>
  <si>
    <t>9.5.25</t>
  </si>
  <si>
    <t xml:space="preserve">CURVA DE PVC, 90 GRAUS, SERIE R, DN 150 MM, PARA ESGOTO PREDIAL </t>
  </si>
  <si>
    <t>9.5.26</t>
  </si>
  <si>
    <t>NIPLE DE FERRO GALVANIZADO, COM ROSCA BSP, DE 1 1/4"</t>
  </si>
  <si>
    <t>9.5.27</t>
  </si>
  <si>
    <t xml:space="preserve">LUVA DE REDUCAO DE FERRO GALVANIZADO, COM ROSCA BSP, DE 2" X 1 1/4" </t>
  </si>
  <si>
    <t>9.5.28</t>
  </si>
  <si>
    <t xml:space="preserve">TUBO PVC, ROSCAVEL, 2", PARA AGUA FRIA PREDIAL </t>
  </si>
  <si>
    <t>9.5.29</t>
  </si>
  <si>
    <t xml:space="preserve">LUVA PVC, ROSCAVEL, 2", AGUA FRIA PREDIAL </t>
  </si>
  <si>
    <t>9.5.30</t>
  </si>
  <si>
    <t>9.5.31</t>
  </si>
  <si>
    <t xml:space="preserve">UNIAO PVC, ROSCAVEL 2", AGUA FRIA PREDIAL </t>
  </si>
  <si>
    <t>9.5.32</t>
  </si>
  <si>
    <t xml:space="preserve">NIPEL PVC, ROSCAVEL, 2", AGUA FRIA PREDIAL </t>
  </si>
  <si>
    <t>9.5.33</t>
  </si>
  <si>
    <t>VALVULA DE RETENCAO DE BRONZE, PE COM CRIVOS, EXTREMIDADE COM ROSCA, DE 2",PARA FUNDO DE POCO</t>
  </si>
  <si>
    <t>9.5.34</t>
  </si>
  <si>
    <t xml:space="preserve"> REGISTRO GAVETA BRUTO EM LATAO FORJADO, BITOLA 2 " (REF 1509) </t>
  </si>
  <si>
    <t>9.5.35</t>
  </si>
  <si>
    <t xml:space="preserve"> JOELHO PVC, 45 GRAUS, ROSCAVEL, 2", AGUA FRIA PREDIAL</t>
  </si>
  <si>
    <t>9.5.36</t>
  </si>
  <si>
    <t xml:space="preserve">JUNÇÃO PVC, ROSCAVEL 2", AGUA FRIA PREDIAL </t>
  </si>
  <si>
    <t>9.5.37</t>
  </si>
  <si>
    <t xml:space="preserve">ADAPTADOR PVC SOLDAVEL CURTO COM BOLSA E ROSCA, 60 MM X 2", PARA AGUA FRIA </t>
  </si>
  <si>
    <t>9.5.38</t>
  </si>
  <si>
    <t>CURVA PVC PBA, JE, PB, 22 GRAUS, DN 50 / DE 60 MM, PARA REDE AGUA (NBR 10351)</t>
  </si>
  <si>
    <t>9.6</t>
  </si>
  <si>
    <t>9.6.1</t>
  </si>
  <si>
    <t>C.P. 07</t>
  </si>
  <si>
    <t>10</t>
  </si>
  <si>
    <t>REATOR ANAERÓBIO DE FLUXO ASCENDENTE</t>
  </si>
  <si>
    <t>10.1</t>
  </si>
  <si>
    <t>10.1.1</t>
  </si>
  <si>
    <t>74077/002</t>
  </si>
  <si>
    <t>LOCACAO CONVENCIONAL DE OBRA, ATRAVÉS DE GABARITO DE TABUAS CORRIDAS PONTALETADAS, COM REAPROVEITAMENTO DE 10 VEZES</t>
  </si>
  <si>
    <t>10.2</t>
  </si>
  <si>
    <t>10.2.1</t>
  </si>
  <si>
    <t>10.2.2</t>
  </si>
  <si>
    <t>10.2.3</t>
  </si>
  <si>
    <t>10.2.4</t>
  </si>
  <si>
    <t>10.2.5</t>
  </si>
  <si>
    <t>10.2.6</t>
  </si>
  <si>
    <t>10.3</t>
  </si>
  <si>
    <t>10.3.1</t>
  </si>
  <si>
    <t xml:space="preserve">FORMA CURVA EM CHAPA DE MADEIRA COMPENSADA RESINADA, E = 10 MM, P/ ESTRUTURAS </t>
  </si>
  <si>
    <t>10.3.2</t>
  </si>
  <si>
    <t>FORMA E DESFORMA DE COMPENSADO RESINADO ESPESSURA 10 MM,
EXCLUSIVE ESCORAMENTO (3X)</t>
  </si>
  <si>
    <t>10.3.3</t>
  </si>
  <si>
    <t>DESFORMA DE ESTRUTURAS, H=1,50M</t>
  </si>
  <si>
    <t>10.3.4</t>
  </si>
  <si>
    <t>DESFORMA DE ESTRUTURAS, ALT. OU PROFUND. MAIOR QUE 1,50M</t>
  </si>
  <si>
    <t>10.3.5</t>
  </si>
  <si>
    <t>CIMBRAMENTO METÁLICO</t>
  </si>
  <si>
    <t>10.3.6</t>
  </si>
  <si>
    <t>10.3.7</t>
  </si>
  <si>
    <t>10.3.8</t>
  </si>
  <si>
    <t>10.3.9</t>
  </si>
  <si>
    <t>10.3.10</t>
  </si>
  <si>
    <t>10.3.11</t>
  </si>
  <si>
    <t>10.3.12</t>
  </si>
  <si>
    <t xml:space="preserve">PROTECAO LAJE COBERTURA COM CAMADA DE BRITA                                                                                                                                                                                                     </t>
  </si>
  <si>
    <t>10.3.13</t>
  </si>
  <si>
    <t>SEPARADOR TRIFÁSICO EM FIBRA DE VIDRO, FORNECIMENTO E INSTALAÇÃO</t>
  </si>
  <si>
    <t>10.3.14</t>
  </si>
  <si>
    <t>FORNECIMENTO E INSTALAÇÃO DE VERTEDOR TRIANGULAR PARA DISTRIBUIÇÃO DO EFLUENTE NA CAIXA DE DISTRIBUIÇÃO</t>
  </si>
  <si>
    <t>10.3.15</t>
  </si>
  <si>
    <t>FORNECIMENTO E INSTALAÇÃO DE VERTEDOR TRIANGULAR PARA COLETA DO EFLUENTE TRATADO EM FIBRA DE VIDRO</t>
  </si>
  <si>
    <t>10.3.16</t>
  </si>
  <si>
    <t>FORNECIMENTO E INSTALAÇÃO DE PLACA CEGA PARA RETENÇÃO DE ESCUMA EM FIBRA DE VIDRO</t>
  </si>
  <si>
    <t>10.3.17</t>
  </si>
  <si>
    <t>FORNECIMENTO E INSTALAÇÃO DE SUPORTE TIPO CANTONEIRA EM FG</t>
  </si>
  <si>
    <t>10.3.18</t>
  </si>
  <si>
    <t>FORNECIMENTO E INSTALAÇÃO DE ESCOTILHA FLANGEADA DE FERRO FUNDIDO DN 1,50 M</t>
  </si>
  <si>
    <t>10.3.19</t>
  </si>
  <si>
    <t xml:space="preserve">TAMPAS EM CONCRETO </t>
  </si>
  <si>
    <t>10.3.20</t>
  </si>
  <si>
    <t>CAIXA DISTRIBUIDORA DE VAZÃO</t>
  </si>
  <si>
    <t>10.3.21</t>
  </si>
  <si>
    <t>CAIXA DE REGISTRO PARA DESCARTE DO LODO</t>
  </si>
  <si>
    <t>ALVENARIA EM TIJOLO CERAMICO MACICO 5X10X20CM 1/2 VEZ (ESPESSURA 10CM), ASSENTADO COM ARGAMASSA TRACO 1:2:8 (CIMENTO, CAL E AREIA)</t>
  </si>
  <si>
    <t>10.4</t>
  </si>
  <si>
    <t>10.4.1</t>
  </si>
  <si>
    <t>TUBO FOFO JGS K7 DN 100MM</t>
  </si>
  <si>
    <t>10.4.2</t>
  </si>
  <si>
    <t>CURVA 90º FOFO BB JE DN100</t>
  </si>
  <si>
    <t>10.4.3</t>
  </si>
  <si>
    <t>TUBO FOFO JGS K7 DN 150MM</t>
  </si>
  <si>
    <t>10.4.4</t>
  </si>
  <si>
    <t>CURVA 90º FOFO BB JE DN150</t>
  </si>
  <si>
    <t>10.4.5</t>
  </si>
  <si>
    <t xml:space="preserve">TUBO PVC PBA JEI, CLASSE 20, DN 75 MM, PARA REDE DE AGUA (NBR 5647) </t>
  </si>
  <si>
    <t>10.4.6</t>
  </si>
  <si>
    <t>TUBO PVC, ROSCAVEL, 1 1/4", AGUA FRIA PREDIAL</t>
  </si>
  <si>
    <t>10.4.7</t>
  </si>
  <si>
    <t>JOELHO PVC, 90 GRAUS, ROSCAVEL, 1 1/4", AGUA FRIA PREDIAL UN CR 8,3</t>
  </si>
  <si>
    <t>10.4.8</t>
  </si>
  <si>
    <t xml:space="preserve">NIPEL PVC, ROSCAVEL, 1 1/4", AGUA FRIA PREDIAL </t>
  </si>
  <si>
    <t>10.4.9</t>
  </si>
  <si>
    <t xml:space="preserve">REGISTRO DE ESFERA, PVC, COM VOLANTE, VS, ROSCAVEL, DN 1", COM CORPO DIVIDIDO </t>
  </si>
  <si>
    <t>10.4.10</t>
  </si>
  <si>
    <t>10.4.11</t>
  </si>
  <si>
    <t>CAP PVC JE P/REDE ESGOTO 150 MM</t>
  </si>
  <si>
    <t>10.4.12</t>
  </si>
  <si>
    <t>TE PVC LEVE 90G CURTO 150MM</t>
  </si>
  <si>
    <t>10.4.13</t>
  </si>
  <si>
    <t>10.4.14</t>
  </si>
  <si>
    <t>CURVA PVC LEVE 90G C/ PONTA E BOLSA LISA DN 150MM</t>
  </si>
  <si>
    <t>10.5</t>
  </si>
  <si>
    <t>10.5.1</t>
  </si>
  <si>
    <t>C.P. 08</t>
  </si>
  <si>
    <t>ASSENTAMENTO E MONTAGEM DE TUBOS, PEÇAS CONEXÕES E APARELHOS NECESSÁRIOS A INSTALAÇÃO DO REATOR</t>
  </si>
  <si>
    <t>11</t>
  </si>
  <si>
    <t>FILTRO BIOLÓGICO PERCOLADOR</t>
  </si>
  <si>
    <t>11.1</t>
  </si>
  <si>
    <t>11.1.1</t>
  </si>
  <si>
    <t>11.2</t>
  </si>
  <si>
    <t>11.2.1</t>
  </si>
  <si>
    <t>11.2.2</t>
  </si>
  <si>
    <t>11.2.3</t>
  </si>
  <si>
    <t>11.2.4</t>
  </si>
  <si>
    <t>11.2.5</t>
  </si>
  <si>
    <t>11.2.6</t>
  </si>
  <si>
    <t>11.3</t>
  </si>
  <si>
    <t>11.3.1</t>
  </si>
  <si>
    <t>11.3.2</t>
  </si>
  <si>
    <t>11.3.3</t>
  </si>
  <si>
    <t>11.3.4</t>
  </si>
  <si>
    <t>11.3.5</t>
  </si>
  <si>
    <t>11.3.6</t>
  </si>
  <si>
    <t>11.3.7</t>
  </si>
  <si>
    <t>11.3.8</t>
  </si>
  <si>
    <t>11.3.9</t>
  </si>
  <si>
    <t>11.3.10</t>
  </si>
  <si>
    <t>11.3.11</t>
  </si>
  <si>
    <t xml:space="preserve">73873/002 </t>
  </si>
  <si>
    <t xml:space="preserve">LEITO FILTRANTE - FORN.E ENCHIMENTO C/ BRITA NO. 4 </t>
  </si>
  <si>
    <t>11.3.12</t>
  </si>
  <si>
    <t>11.3.13</t>
  </si>
  <si>
    <t>73631</t>
  </si>
  <si>
    <t>GUARDA-CORPO EM TUBO DE ACO GALVANIZADO 1 1/2"</t>
  </si>
  <si>
    <t>11.3.14</t>
  </si>
  <si>
    <t>FORNECIMENTO E INSTALAÇÃO DO DISTRIBUIDOR ROTATIVO COM DIÂMETRO INTERNO DE 5,0 M FABRICADO EM AÇO CARBONO COM REVESTIMENTO ANTICORROSIVO, INCLUSIVE MOTOR</t>
  </si>
  <si>
    <t>11.3.15</t>
  </si>
  <si>
    <t>GRELHA PARA PISO EM FIBRA DE VIDRO</t>
  </si>
  <si>
    <t>11.3.16</t>
  </si>
  <si>
    <t>COMPORTA QUADRADA FOFO DN 150 X 150,INCLUINDO HASTE , PEDESTAL,MANCAL DE CHUMBADOR</t>
  </si>
  <si>
    <t>11.4</t>
  </si>
  <si>
    <t>11.4.1</t>
  </si>
  <si>
    <t>TÊ FOFO FF PN10 DN 150</t>
  </si>
  <si>
    <t>11.4.2</t>
  </si>
  <si>
    <t>TUBO FOFO PB JE2GS K7 DN 150</t>
  </si>
  <si>
    <t>11.4.3</t>
  </si>
  <si>
    <t>CURVA 90º FOFO BB DN 150</t>
  </si>
  <si>
    <t>11.4.4</t>
  </si>
  <si>
    <t>TUBO FOFO PF PN10 DN 150 L=3,20 M</t>
  </si>
  <si>
    <t>11.4.5</t>
  </si>
  <si>
    <t>TUBO FOFO PF PN10 DN 150 L=4,80 M</t>
  </si>
  <si>
    <t>11.4.6</t>
  </si>
  <si>
    <t>11.4.7</t>
  </si>
  <si>
    <t>TUBO FoFo-TFP10/16-DN 150 L = 3,00M</t>
  </si>
  <si>
    <t>11.5</t>
  </si>
  <si>
    <t>11.5.1</t>
  </si>
  <si>
    <t>C.P. 09</t>
  </si>
  <si>
    <t>ASSENTAMENTO E MONTAGEM DE TUBOS, PEÇAS CONEXÕES E APARELHOS NECESSÁRIOS A INSTALAÇÃO DO FILTRO BIOLÓGICO PERCOLADOR</t>
  </si>
  <si>
    <t>12</t>
  </si>
  <si>
    <t>DECANTADOR SECUNDÁRIO</t>
  </si>
  <si>
    <t>12.1</t>
  </si>
  <si>
    <t>12.1.1</t>
  </si>
  <si>
    <t>12.2</t>
  </si>
  <si>
    <t>12.2.1</t>
  </si>
  <si>
    <t>12.2.2</t>
  </si>
  <si>
    <t>12.2.3</t>
  </si>
  <si>
    <t>12.2.4</t>
  </si>
  <si>
    <t>12.2.5</t>
  </si>
  <si>
    <t>12.2.6</t>
  </si>
  <si>
    <t>12.2.7</t>
  </si>
  <si>
    <t>12.2.8</t>
  </si>
  <si>
    <t>12.2.9</t>
  </si>
  <si>
    <t>12.3</t>
  </si>
  <si>
    <t>12.3.1</t>
  </si>
  <si>
    <t>12.3.2</t>
  </si>
  <si>
    <t>12.3.3</t>
  </si>
  <si>
    <t>12.3.4</t>
  </si>
  <si>
    <t>12.3.5</t>
  </si>
  <si>
    <t>12.3.6</t>
  </si>
  <si>
    <t>12.3.7</t>
  </si>
  <si>
    <t>12.3.8</t>
  </si>
  <si>
    <t>12.3.9</t>
  </si>
  <si>
    <t>12.3.10</t>
  </si>
  <si>
    <t>12.3.11</t>
  </si>
  <si>
    <t>PONTE CIRCULAR PARA DECANTADOR DE LODO, TRAÇÃO PERIFÉRICA, DIÂMETRO INTERNO 6,0 METROS, INCLUINDO RETENTOR DE ESCUMA E VERTEDOR DE FIBRA DE VIDRO</t>
  </si>
  <si>
    <t xml:space="preserve">VERTEDOR TRIANGULAR DE FIBRA DE VIDRO </t>
  </si>
  <si>
    <t>12.4</t>
  </si>
  <si>
    <t>12.4.1</t>
  </si>
  <si>
    <t>CURVA 90º FOFO BB PN10 DN 150</t>
  </si>
  <si>
    <t>12.4.2</t>
  </si>
  <si>
    <t>TOCO FOFO COM FLANGE E ABA DE VEDAÇÃO L=0,50M DN 150</t>
  </si>
  <si>
    <t>12.4.3</t>
  </si>
  <si>
    <t>12.4.4</t>
  </si>
  <si>
    <t>TUBO FOFO FF PN10 DN 150 L= 1,70</t>
  </si>
  <si>
    <t>12.4.5</t>
  </si>
  <si>
    <t>TUBO FOFO PF PN10 DN 150 - L= 2,40</t>
  </si>
  <si>
    <t>12.4.6</t>
  </si>
  <si>
    <t>12.4.7</t>
  </si>
  <si>
    <t>TUBO PVC DEFOFO EB-1208 P/ REDE AGUA JE 1 MPA DN 150MM</t>
  </si>
  <si>
    <t>12.4.8</t>
  </si>
  <si>
    <t>12.4.9</t>
  </si>
  <si>
    <t>12.5</t>
  </si>
  <si>
    <t>12.5.1</t>
  </si>
  <si>
    <t>13</t>
  </si>
  <si>
    <t>LEITO DE SECAGEM</t>
  </si>
  <si>
    <t>13.1</t>
  </si>
  <si>
    <t>13.1.1</t>
  </si>
  <si>
    <t>13.2</t>
  </si>
  <si>
    <t>13.2.1</t>
  </si>
  <si>
    <t>13.2.2</t>
  </si>
  <si>
    <t>13.2.3</t>
  </si>
  <si>
    <t>13.2.4</t>
  </si>
  <si>
    <t>13.2.5</t>
  </si>
  <si>
    <t>13.2.6</t>
  </si>
  <si>
    <t>13.3</t>
  </si>
  <si>
    <t>13.3.1</t>
  </si>
  <si>
    <t>13.3.2</t>
  </si>
  <si>
    <t>13.3.3</t>
  </si>
  <si>
    <t>13.3.4</t>
  </si>
  <si>
    <t>13.3.5</t>
  </si>
  <si>
    <t>13.3.6</t>
  </si>
  <si>
    <t xml:space="preserve">ALV-EST-040 </t>
  </si>
  <si>
    <t>ALVENARIA DE BLOCO DE CONCRETO CHEIO, CONCRETO FCK = 20 MPA,
SEM ARMAÇÃO E = 15 CM M2 83,78</t>
  </si>
  <si>
    <t>13.3.7</t>
  </si>
  <si>
    <t>13.3.8</t>
  </si>
  <si>
    <t>13.3.9</t>
  </si>
  <si>
    <t>LEITO FILTRANTE</t>
  </si>
  <si>
    <t>13.3.10</t>
  </si>
  <si>
    <t>6454</t>
  </si>
  <si>
    <t>FORNECIMENTO E LANCAMENTO DE PEDRA DE MAO</t>
  </si>
  <si>
    <t>13.3.11</t>
  </si>
  <si>
    <t>13.3.12</t>
  </si>
  <si>
    <t xml:space="preserve">73883/002 </t>
  </si>
  <si>
    <t xml:space="preserve">EXECUCAO DE DRENO FRANCES COM BRITA NUM 2 </t>
  </si>
  <si>
    <t>13.3.13</t>
  </si>
  <si>
    <t xml:space="preserve">73883/001 </t>
  </si>
  <si>
    <t>EXECUCAO DE DRENO FRANCES COM AREIA MEDIA</t>
  </si>
  <si>
    <t>13.3.14</t>
  </si>
  <si>
    <t>mil</t>
  </si>
  <si>
    <t>13.3.15</t>
  </si>
  <si>
    <t xml:space="preserve">74017/001 </t>
  </si>
  <si>
    <t>EXECUCAO DE DRENOS DE CHORUME EM TUBOS DRENANTES, PVC, DIAM=100 MM, ENVOLTOS EM BRITA E GEOTEXTIL</t>
  </si>
  <si>
    <t>13.3.16</t>
  </si>
  <si>
    <t>FORNECIMENTO E ASSENTAMENTO DE COMPORTA DE SUPERFÍCIE EM RESINA DE POLIESTER REFORÇADA COM FIBRA DE VIDRO, ACIONAMENTO MANUAL, CONFORME PROJETO</t>
  </si>
  <si>
    <t>14</t>
  </si>
  <si>
    <t>CASA DE CONTROLE</t>
  </si>
  <si>
    <t>14.1</t>
  </si>
  <si>
    <t>14.1.1</t>
  </si>
  <si>
    <t>14.2</t>
  </si>
  <si>
    <t>14.2.1</t>
  </si>
  <si>
    <t>14.2.2</t>
  </si>
  <si>
    <t>14.2.3</t>
  </si>
  <si>
    <t>14.2.4</t>
  </si>
  <si>
    <t>14.2.5</t>
  </si>
  <si>
    <t>14.2.6</t>
  </si>
  <si>
    <t>14.3</t>
  </si>
  <si>
    <t xml:space="preserve">FUNDAÇÃO </t>
  </si>
  <si>
    <t>14.3.1</t>
  </si>
  <si>
    <t xml:space="preserve">74007/001 </t>
  </si>
  <si>
    <t>FORMA TABUA P/ CONCRETO EM FUNDACAO C/ REAPROVEITAMENTO 10 X.</t>
  </si>
  <si>
    <t>14.3.2</t>
  </si>
  <si>
    <t>14.3.3</t>
  </si>
  <si>
    <t xml:space="preserve">EST-CON-035 </t>
  </si>
  <si>
    <t xml:space="preserve">FORNECIMENTO E LANÇAMENTO DE CONCRETO ESTRUTURAL VIRADO EM OBRA FCK &gt;= 25 MPA, BRITA 1 E 2 </t>
  </si>
  <si>
    <t>14.3.4</t>
  </si>
  <si>
    <t>14.3.5</t>
  </si>
  <si>
    <t>14.4</t>
  </si>
  <si>
    <t>ESTRUTURA</t>
  </si>
  <si>
    <t>14.4.1</t>
  </si>
  <si>
    <t>14.4.2</t>
  </si>
  <si>
    <t>14.4.3</t>
  </si>
  <si>
    <t>14.4.4</t>
  </si>
  <si>
    <t>14.4.5</t>
  </si>
  <si>
    <t xml:space="preserve">74141/002 </t>
  </si>
  <si>
    <t>LAJE PRE-MOLD BETA 12 P/3,5KN/M2 VAO 4,1M INCL VIGOTAS TIJOLOS ARMADU- M2 CR 87,58
RA NEGATIVA CAPEAMENTO 3CM CONCRETO 15MPA ESCORAMENTO MATERIAIS E MAO
DE OBRA.</t>
  </si>
  <si>
    <t>15.5</t>
  </si>
  <si>
    <t>ALVENARIA</t>
  </si>
  <si>
    <t>14.5.1</t>
  </si>
  <si>
    <t>14.5.2</t>
  </si>
  <si>
    <t>14.5.3</t>
  </si>
  <si>
    <t>EMBOÇO, PARA RECEBIMENTO DE CERÂMICA, EM ARGAMASSA TRAÇO 1:2:8, PREPARO MANUAL, APLICADO MANUALMENTE EM FACES INTERNAS DE PAREDES DE AMBIENTES COM ÁREA MAIOR QUE 10M2, ESPESSURA DE 20MM, COM EXECUÇÃO DE TALISCAS. AF_06/201</t>
  </si>
  <si>
    <t>14.5.4</t>
  </si>
  <si>
    <t>14.6</t>
  </si>
  <si>
    <t>PISO</t>
  </si>
  <si>
    <t>14.6.1</t>
  </si>
  <si>
    <t xml:space="preserve">73923/003 </t>
  </si>
  <si>
    <t>PISO CIMENTADO TRACO 1:3 (CIMENTO E AREIA), COM ACABAMENTO RUSTICO E FRISADO ESPESSURA 2CM, PREPARO MANUAL</t>
  </si>
  <si>
    <t>14.6.2</t>
  </si>
  <si>
    <t>CONTRAPISO EM ARGAMASSA TRAÇO 1:4 (CIMENTO E AREIA), PREPARO MANUAL, A PLICADO EM ÁREAS SECAS SOBRE LAJE, ADERIDO, ESPESSURA 4CM. AF_06/2014</t>
  </si>
  <si>
    <t>14.6.3</t>
  </si>
  <si>
    <t xml:space="preserve">73991/003 </t>
  </si>
  <si>
    <t>PISO CIMENTADO TRACO 1:3 (CIMENTO E AREIA) COM ACABAMENTO LISO ESPESSURA 3CM PREPARO MECANICO ARGAMASSA INCLUSO ADITIVO IMPERMEABILIZANTE</t>
  </si>
  <si>
    <t>14.7</t>
  </si>
  <si>
    <t>ACABAMENTOS</t>
  </si>
  <si>
    <t>14.7.1</t>
  </si>
  <si>
    <t>REVESTIMENTO CERÂMICO PARA PAREDES INTERNAS COM PLACAS TIPO GRÊS OU SEMI-GRÊS DE DIMENSÕES  20X20 CM APLICADAS EM AMBIENTES DE ÁREA MAIOR QUE 5 M² NA ALTURA INTEIRA DAS PAREDES. AF_06/2014</t>
  </si>
  <si>
    <t>14.7.2</t>
  </si>
  <si>
    <t>REVESTIMENTO CERÂMICO PARA PISO COM PLACAS TIPO GRÊS DE DIMENSÕES 60X6 M20 CM APLICADA EM AMBIENTES DE ÁREA MAIOR QUE 10 M2. AF_06/2014</t>
  </si>
  <si>
    <t>14.7.3</t>
  </si>
  <si>
    <t>APLICAÇÃO MANUAL DE PINTURA COM TINTA LÁTEX PVA EM PAREDES, DUAS DEMÃOS. AF_06/2014</t>
  </si>
  <si>
    <t>14.7.4</t>
  </si>
  <si>
    <t>14.7.5</t>
  </si>
  <si>
    <t>74065/002</t>
  </si>
  <si>
    <t xml:space="preserve"> PINTURA ESMALTE ACETINADO PARA MADEIRA, DUAS DEMAOS, SOBRE FUNDO NIVELADOR BRANCO</t>
  </si>
  <si>
    <t>14.8</t>
  </si>
  <si>
    <t>ESQUADRIAS</t>
  </si>
  <si>
    <t>14.8.1</t>
  </si>
  <si>
    <t>14.8.2</t>
  </si>
  <si>
    <t>14.8.3</t>
  </si>
  <si>
    <t>14.8.4</t>
  </si>
  <si>
    <t xml:space="preserve">73933/004 </t>
  </si>
  <si>
    <t>PORTA DE FERRO DE ABRIR TIPO BARRA CHATA, COM REQUADRO E GUARNICAO COMPLETA</t>
  </si>
  <si>
    <t>14.8.5</t>
  </si>
  <si>
    <t xml:space="preserve">VIDRO LISO COMUM TRANSPARENTE, ESPESSURA 3MM </t>
  </si>
  <si>
    <t>14.9</t>
  </si>
  <si>
    <t>COBERTURA</t>
  </si>
  <si>
    <t>14.9.1</t>
  </si>
  <si>
    <t>14.9.2</t>
  </si>
  <si>
    <t>14.10</t>
  </si>
  <si>
    <t>INSTALAÇÕES HIDRAULICAS</t>
  </si>
  <si>
    <t>14.10.1</t>
  </si>
  <si>
    <t xml:space="preserve">INST-AGU-005 </t>
  </si>
  <si>
    <t>PONTO DE ÁGUA FRIA EMBUTIDO, INCLUINDO TUBO DE PVC RÍGIDO
SOLDÁVEL E CONEXÕES</t>
  </si>
  <si>
    <t>14.10.2</t>
  </si>
  <si>
    <t xml:space="preserve">INST-ESG-005 </t>
  </si>
  <si>
    <t>PONTO DE ESGOTO, INCLUINDO TUBO DE PVC RÍGIDO SOLDÁVEL DE 40 MM
E CONEXÕES (LAVATÓRIOS, MICTÓRIOS, RALOS SIFONADOS, ETC.)</t>
  </si>
  <si>
    <t>14.10.3</t>
  </si>
  <si>
    <t xml:space="preserve">INST-ESG-010 </t>
  </si>
  <si>
    <t>PONTO DE ESGOTO, INCLUINDO TUBO DE PVC RÍGIDO SOLDÁVEL DE 50 MM
E CONEXÕES (PIAS DE COZINHA, MÁQUINAS DE LAVAR, ETC.)</t>
  </si>
  <si>
    <t>14.10.4</t>
  </si>
  <si>
    <t xml:space="preserve">INST-ESG-015 </t>
  </si>
  <si>
    <t>PONTO DE ESGOTO, INCLUINDO TUBO DE PVC RÍGIDO SOLDÁVEL DE 100 MM
E CONEXÕES (VASO SANITÁRIO)</t>
  </si>
  <si>
    <t>14.10.5</t>
  </si>
  <si>
    <t>CAIXA DE INSPEÇÃO EM CONCRETO PRÉ-MOLDADO DN 60MM COM TAMPA H= 60CM - FORNECIMENTO E INSTALACAO</t>
  </si>
  <si>
    <t>14.10.6</t>
  </si>
  <si>
    <t>14.10.7</t>
  </si>
  <si>
    <t>74234/001</t>
  </si>
  <si>
    <t xml:space="preserve"> MICTORIO SIFONADO DE LOUCA BRANCA COM PERTENCES, COM REGISTRO DE PRESS
AO 1/2" COM CANOPLA CROMADA ACABAMENTO SIMPLES E CONJUNTO PARA FIXACAO
- FORNECIMENTO E INSTALACAO</t>
  </si>
  <si>
    <t>14.10.8</t>
  </si>
  <si>
    <t xml:space="preserve"> LAVATÓRIO LOUÇA BRANCA COM COLUNA, *44 X 35,5* CM, PADRÃO POPULAR - FORNECIMENTO E INSTALAÇÃO. AF_12/2013</t>
  </si>
  <si>
    <t>14.10.9</t>
  </si>
  <si>
    <t>LOU-BOJ-010</t>
  </si>
  <si>
    <t xml:space="preserve"> BOJO EM AÇO INOX N° 2 (56 X 33 X 11,5 CM) COM VÁLVULA E SIFÃO
CROMADOS</t>
  </si>
  <si>
    <t>14.10.10</t>
  </si>
  <si>
    <t>TANQUE DE LOUÇA BRANCA COM COLUNA, 30L OU EQUIVALENTE, INCLUSO SIFÃO FLEXÍVEL EM PVC, VÁLVULA PLÁSTICA E TORNEIRA DE METAL CROMADO PADRÃO PO
PULAR - FORNECIMENTO E INSTALAÇÃO. AF_12/2013_P</t>
  </si>
  <si>
    <t>14.10.11</t>
  </si>
  <si>
    <t xml:space="preserve">BAN-GRA-005 </t>
  </si>
  <si>
    <t xml:space="preserve">BANCADA EM GRANITO CINZA ANDORINHA E = 3 CM, APOIADA EM
CONSOLE DE METALON 20 X 30 MM </t>
  </si>
  <si>
    <t>14.10.12</t>
  </si>
  <si>
    <t>BANCADA DE MÁRMORE BRANCO POLIDO PARA PIA DE COZINHA 1,50 X 0,60 M - F UNORNECIMENTO E INSTALAÇÃO. AF_12/2013</t>
  </si>
  <si>
    <t>14.11</t>
  </si>
  <si>
    <t>INSTALAÇÕES ELETRICAS</t>
  </si>
  <si>
    <t>14.11.1</t>
  </si>
  <si>
    <t>INST-LUZ-005</t>
  </si>
  <si>
    <t>PONTO DE LUZ EMBUTIDO, INCLUINDO ELETRODUTO DE PVC RÍGIDO E CAIXA
COM ESPELHO (POR UNIDADE) PT 136,58</t>
  </si>
  <si>
    <t>14.11.3</t>
  </si>
  <si>
    <t xml:space="preserve">NST-TOM-005 </t>
  </si>
  <si>
    <t xml:space="preserve">PONTO DE TOMADA DE EMBUTIR, INCLUINDO ELETRODUTO DE PVC RÍGIDO E
CAIXA COM ESPELHO </t>
  </si>
  <si>
    <t>14.11.4</t>
  </si>
  <si>
    <t>CABO DE COBRE FLEXÍVEL ISOLADO, 4 MM², ANTI-CHAMA 0,6/1,0 KV, PARA CIRCUITOS TERMINAIS - FORNECIMENTO E INSTALAÇÃO. AF_12/2015</t>
  </si>
  <si>
    <t>14.11.5</t>
  </si>
  <si>
    <t xml:space="preserve">74131/004 </t>
  </si>
  <si>
    <t>QUADRO DE DISTRIBUICAO DE ENERGIA DE EMBUTIR, EM CHAPA METALICA, PARA 18 DISJUNTORES TERMOMAGNETICOS MONOPOLARES, COM BARRAMENTO TRIFASICO E NEUTRO, FORNECIMENTO E INSTALACAO</t>
  </si>
  <si>
    <t>14.11.6</t>
  </si>
  <si>
    <t>74130/001</t>
  </si>
  <si>
    <t xml:space="preserve"> DISJUNTOR TERMOMAGNETICO MONOPOLAR PADRAO NEMA (AMERICANO) 10 A 30A 240V, FORNECIMENTO E INSTALACAO</t>
  </si>
  <si>
    <t>15</t>
  </si>
  <si>
    <t>15.1</t>
  </si>
  <si>
    <t>15.1.1</t>
  </si>
  <si>
    <t>15.2</t>
  </si>
  <si>
    <t>15.2.1</t>
  </si>
  <si>
    <t>15.2.2</t>
  </si>
  <si>
    <t>15.2.3</t>
  </si>
  <si>
    <t>15.2.4</t>
  </si>
  <si>
    <t>15.2.5</t>
  </si>
  <si>
    <t>15.2.6</t>
  </si>
  <si>
    <t xml:space="preserve"> ESCAVACAO MANUAL DE VALA EM ARGILA OU PEDRA SOLTA DO TAMANHO MEDIO DE PEDRA DE MAO, ATE 1,5M, EXCLUINDO ESGOTAMENTO/ESCORAMENTO.</t>
  </si>
  <si>
    <t>15.2.7</t>
  </si>
  <si>
    <t>15.2.8</t>
  </si>
  <si>
    <t>15.2.9</t>
  </si>
  <si>
    <t xml:space="preserve">73968/001 </t>
  </si>
  <si>
    <t>MANTA IMPERMEABILIZANTE A BASE DE ASFALTO - FORNECIMENTO E INSTALACAO</t>
  </si>
  <si>
    <t>16</t>
  </si>
  <si>
    <t>LIMPEZA FINAL DE OBRA</t>
  </si>
  <si>
    <t>16.1</t>
  </si>
  <si>
    <t>17</t>
  </si>
  <si>
    <t>PRE-OPERAÇÃO</t>
  </si>
  <si>
    <t>17.1</t>
  </si>
  <si>
    <t>ENGENHEIRO CIVIL DE OBRA SENIOR COM ENCARGOS COMPLEMENTARES</t>
  </si>
  <si>
    <t>CRONOGRAMA FÍSICO-FINANCEIRO</t>
  </si>
  <si>
    <t>PREFEITURA MUNICIPAL DE ARAÇAÍ - MG</t>
  </si>
  <si>
    <t xml:space="preserve">ITEM </t>
  </si>
  <si>
    <t xml:space="preserve">DESCRIÇÃO </t>
  </si>
  <si>
    <t>HORAS</t>
  </si>
  <si>
    <t>%</t>
  </si>
  <si>
    <t>VALOR</t>
  </si>
  <si>
    <t>R$  / %</t>
  </si>
  <si>
    <t>MESES</t>
  </si>
  <si>
    <t>R$</t>
  </si>
  <si>
    <t>TOTAL MÊS</t>
  </si>
  <si>
    <t>ACUMULADO NO MÊS</t>
  </si>
  <si>
    <t>VALA DE ATERRAMENTO - LODO</t>
  </si>
  <si>
    <t>ADMINISTAÇÃO LOCAL</t>
  </si>
  <si>
    <t>5.2.3.5.1</t>
  </si>
  <si>
    <t>5.2.3.5.2</t>
  </si>
  <si>
    <t>10.3.20.1</t>
  </si>
  <si>
    <t>10.3.20.2</t>
  </si>
  <si>
    <t>10.3.20.3</t>
  </si>
  <si>
    <t>10.3.20.4</t>
  </si>
  <si>
    <t>10.3.21.1</t>
  </si>
  <si>
    <t>10.3.21.2</t>
  </si>
  <si>
    <t>10.3.21.3</t>
  </si>
  <si>
    <t>10.3.21.4</t>
  </si>
  <si>
    <t>10.3.21.5</t>
  </si>
  <si>
    <t>10.3.21.6</t>
  </si>
  <si>
    <t>10.3.21.7</t>
  </si>
  <si>
    <t>10.3.21.8</t>
  </si>
  <si>
    <t>10.3.21.9</t>
  </si>
  <si>
    <t>10.3.21.10</t>
  </si>
  <si>
    <t>10.3.21.11</t>
  </si>
  <si>
    <t>EXTENSÃO DE ENERGIA ELÉTRICA</t>
  </si>
  <si>
    <t>UN</t>
  </si>
  <si>
    <t>INSTALAÇÃO DE HASTES DE ATERRAMENTO 2,40M, EXCLUSIVE FORNECIMENTO DE MATERIAL</t>
  </si>
  <si>
    <t>INSTALAÇÃO DE LINHA DE MÉDIA TENSÃO, EXCLUSIVE FORNECIMENTO DE MATERIAL</t>
  </si>
  <si>
    <t xml:space="preserve">M    </t>
  </si>
  <si>
    <t xml:space="preserve">FORNECIMENTO DE MATERIAL </t>
  </si>
  <si>
    <t>ALCA P/ESTRIBO FECH 2AWG</t>
  </si>
  <si>
    <t xml:space="preserve">PC   </t>
  </si>
  <si>
    <t>ALCA PREF ESTAI CB 9,5MM</t>
  </si>
  <si>
    <t xml:space="preserve">ALÇA PRÉ-FORMADA  CA/CAL  16MM² </t>
  </si>
  <si>
    <t>PC</t>
  </si>
  <si>
    <t>ANEL ELAST AMAR ISOL PINO</t>
  </si>
  <si>
    <t xml:space="preserve">ARMACAO SECUND 1 ESTRIBO                </t>
  </si>
  <si>
    <t>ARMAÇÃO SECUNDÁRIO 2 ESTRIBOS</t>
  </si>
  <si>
    <t>BRACO ANTIBALANCO 15KV</t>
  </si>
  <si>
    <t xml:space="preserve">BRACO SUPORTE C                         </t>
  </si>
  <si>
    <t>BRACO SUPORTE L</t>
  </si>
  <si>
    <t>BRAÇO TIPO J PARA RDP</t>
  </si>
  <si>
    <t xml:space="preserve">KG   </t>
  </si>
  <si>
    <t>CABO DE AÇO HS 3/8P (9,5MM) 7FIOS</t>
  </si>
  <si>
    <t>CABO DE AÇO MR 1/4P (6,4MM) 7 FIOS</t>
  </si>
  <si>
    <t>CARTUCHO DE APLICAÇÃO VERMELHO</t>
  </si>
  <si>
    <t xml:space="preserve">CB AL  1X  50MM2 15KV PROT              </t>
  </si>
  <si>
    <t xml:space="preserve">CB AL  1X 120MM2 1KV                    </t>
  </si>
  <si>
    <t>CB AL 1X 16MM2 1KV</t>
  </si>
  <si>
    <t xml:space="preserve">CHAPA P/ ANCORA 320X320MM               </t>
  </si>
  <si>
    <t xml:space="preserve">CINTA ACO D 170MM                       </t>
  </si>
  <si>
    <t xml:space="preserve">CINTA ACO D 190MM                       </t>
  </si>
  <si>
    <t xml:space="preserve">CINTA ACO D 210MM                       </t>
  </si>
  <si>
    <t>CINTA DE AÇO D 180MM</t>
  </si>
  <si>
    <t>CINTA DE AÇO D 200MM</t>
  </si>
  <si>
    <t>CINTA DE AÇO D 240MM</t>
  </si>
  <si>
    <t>CINTA DE AÇO D 250MM</t>
  </si>
  <si>
    <t>CINTA DE AÇO D 260MM</t>
  </si>
  <si>
    <t>CINTA DE AÇO D 280MM</t>
  </si>
  <si>
    <t>COB PROT PARA BUCHA EQUIP</t>
  </si>
  <si>
    <t>COBERTURA PROTETORA BUCHA BT TRANSFORMADOR ITEM 2</t>
  </si>
  <si>
    <t xml:space="preserve">CONECTOR TERM ATERRAMENTO TEMPORARIO    </t>
  </si>
  <si>
    <t>CONETOR CUNHA AL  50 C/EB</t>
  </si>
  <si>
    <t>CONETOR CUNHA CU ITEM 1</t>
  </si>
  <si>
    <t>CONETOR CUNHA CU ITEM 6</t>
  </si>
  <si>
    <t xml:space="preserve">CONETOR CUNHA CU ITEM 8                 </t>
  </si>
  <si>
    <t>CONETOR FORMATO H ITEM 7 CAA 107-241MM² / 13-67MM²</t>
  </si>
  <si>
    <t xml:space="preserve">CONETOR H 16 A 35 X 16 A 35 - ITEM 1    </t>
  </si>
  <si>
    <t xml:space="preserve">CONETOR H 25 A 70 X 16 A 35 - ITEM 2    </t>
  </si>
  <si>
    <t>CONETOR PERF70-120/70-120</t>
  </si>
  <si>
    <t>CONETOR TERM COMP  16MM2</t>
  </si>
  <si>
    <t xml:space="preserve">CONETOR TERM COMP  50MM2                </t>
  </si>
  <si>
    <t>CONETOR TERMINAL COMP CA/CAA 107MM²/120MM² COMPACT</t>
  </si>
  <si>
    <t>CONETOR TERMINAL COMPRESSÃO 1F AÇO  6,4MM / 21MM²</t>
  </si>
  <si>
    <t>CONETOR,TERMINAL,CABO CA 50MM²,DN 8,2MM,RETO,COMP</t>
  </si>
  <si>
    <t>CRUZETA DE FIBRA DE VIDRO</t>
  </si>
  <si>
    <t xml:space="preserve">CRUZETA DE PLASTICO C/ F. VIDRO 2.40M   </t>
  </si>
  <si>
    <t>ELO FUSÍVEL BOTÃO 500MM    5H</t>
  </si>
  <si>
    <t xml:space="preserve">ESPACADOR LOSANG P/ 50-150MM2           </t>
  </si>
  <si>
    <t>ESTRIBO P/ BRACO TIPO L</t>
  </si>
  <si>
    <t>FIO AL 5,2MM(4) RECOZIDO</t>
  </si>
  <si>
    <t xml:space="preserve">FIXADOR PREF ESTAI 9,5MM                </t>
  </si>
  <si>
    <t xml:space="preserve">GRAMPO LV DERIV 13-70MM2                </t>
  </si>
  <si>
    <t xml:space="preserve">HASTE ANCORA-OLHAL 1600MM               </t>
  </si>
  <si>
    <t xml:space="preserve">HASTE ATERRAMENTO 2,40M                 </t>
  </si>
  <si>
    <t>IDENTIFICADOR DE FASE B</t>
  </si>
  <si>
    <t xml:space="preserve">ISOL ANCORAGEM POLIM 15KV               </t>
  </si>
  <si>
    <t xml:space="preserve">ISOL ROLDANA                            </t>
  </si>
  <si>
    <t>ISOLADOR PILAR 15KV</t>
  </si>
  <si>
    <t>ISOLADOR PINO POLIMÉRICO 15KV</t>
  </si>
  <si>
    <t>LAÇO PRÉ-FORMADO LATERAL DUPLO  CAA 21MM²</t>
  </si>
  <si>
    <t>LUVA EMENDA COMPRESSÃO CA  50MM² RDP</t>
  </si>
  <si>
    <t>MANILHA SAPATILHA 50KN</t>
  </si>
  <si>
    <t>MANTA AUTO-ADES 15KV RDP</t>
  </si>
  <si>
    <t>OLHAL P/PARAFUSO 50KN</t>
  </si>
  <si>
    <t xml:space="preserve">PARAF.CAB.ABAUL.M16X  70MM              </t>
  </si>
  <si>
    <t>PARAFUSO CABEÇA SEXTAVADA M12X 40MM</t>
  </si>
  <si>
    <t>PINO CURTO PARA ISOLADOR PILAR</t>
  </si>
  <si>
    <t>PINO PARA ISOLADOR PILAR</t>
  </si>
  <si>
    <t>PINO PARA ISOLADOR POLIMÉRICO 36,2KV ITEM 1</t>
  </si>
  <si>
    <t>PORCA QUADRADA M16 24X24X13MM</t>
  </si>
  <si>
    <t xml:space="preserve">SUPORTE L P/ CRUZETA                    </t>
  </si>
  <si>
    <t>SUPORTE PARA ISOLADOR PILAR</t>
  </si>
  <si>
    <t xml:space="preserve">SUPORTE TRAFO POSTE MD/DT               </t>
  </si>
  <si>
    <t xml:space="preserve">SUPORTE Z P/CHAVE FUSIVEL               </t>
  </si>
  <si>
    <t>16.2</t>
  </si>
  <si>
    <t>16.3</t>
  </si>
  <si>
    <t>16.4</t>
  </si>
  <si>
    <t>16.6</t>
  </si>
  <si>
    <t>16.7</t>
  </si>
  <si>
    <t>16.8</t>
  </si>
  <si>
    <t>16.8.1</t>
  </si>
  <si>
    <t>16.8.2</t>
  </si>
  <si>
    <t>16.8.3</t>
  </si>
  <si>
    <t>16.8.4</t>
  </si>
  <si>
    <t>16.8.5</t>
  </si>
  <si>
    <t>16.8.6</t>
  </si>
  <si>
    <t>16.8.7</t>
  </si>
  <si>
    <t>16.8.8</t>
  </si>
  <si>
    <t>16.8.9</t>
  </si>
  <si>
    <t>16.8.10</t>
  </si>
  <si>
    <t>16.8.11</t>
  </si>
  <si>
    <t>16.8.12</t>
  </si>
  <si>
    <t>16.8.13</t>
  </si>
  <si>
    <t>16.8.14</t>
  </si>
  <si>
    <t>16.8.15</t>
  </si>
  <si>
    <t>16.8.16</t>
  </si>
  <si>
    <t>16.8.17</t>
  </si>
  <si>
    <t>16.8.18</t>
  </si>
  <si>
    <t>16.8.19</t>
  </si>
  <si>
    <t>16.8.20</t>
  </si>
  <si>
    <t>16.8.21</t>
  </si>
  <si>
    <t>16.8.22</t>
  </si>
  <si>
    <t>16.8.23</t>
  </si>
  <si>
    <t>16.8.24</t>
  </si>
  <si>
    <t>16.8.25</t>
  </si>
  <si>
    <t>16.8.26</t>
  </si>
  <si>
    <t>16.8.27</t>
  </si>
  <si>
    <t>16.8.28</t>
  </si>
  <si>
    <t>16.8.29</t>
  </si>
  <si>
    <t>16.8.30</t>
  </si>
  <si>
    <t>16.8.31</t>
  </si>
  <si>
    <t>16.8.32</t>
  </si>
  <si>
    <t>16.8.33</t>
  </si>
  <si>
    <t>16.8.34</t>
  </si>
  <si>
    <t>16.8.35</t>
  </si>
  <si>
    <t>16.8.36</t>
  </si>
  <si>
    <t>16.8.37</t>
  </si>
  <si>
    <t>16.8.38</t>
  </si>
  <si>
    <t>16.8.39</t>
  </si>
  <si>
    <t>16.8.40</t>
  </si>
  <si>
    <t>16.8.41</t>
  </si>
  <si>
    <t>16.8.42</t>
  </si>
  <si>
    <t>16.8.43</t>
  </si>
  <si>
    <t>16.8.44</t>
  </si>
  <si>
    <t>16.8.45</t>
  </si>
  <si>
    <t>16.8.46</t>
  </si>
  <si>
    <t>16.8.47</t>
  </si>
  <si>
    <t>16.8.48</t>
  </si>
  <si>
    <t>16.8.49</t>
  </si>
  <si>
    <t>16.8.50</t>
  </si>
  <si>
    <t>16.8.51</t>
  </si>
  <si>
    <t>16.8.52</t>
  </si>
  <si>
    <t>16.8.53</t>
  </si>
  <si>
    <t>16.8.54</t>
  </si>
  <si>
    <t>16.8.55</t>
  </si>
  <si>
    <t>16.8.56</t>
  </si>
  <si>
    <t>16.8.57</t>
  </si>
  <si>
    <t>16.8.58</t>
  </si>
  <si>
    <t>16.8.59</t>
  </si>
  <si>
    <t>16.8.60</t>
  </si>
  <si>
    <t>16.8.61</t>
  </si>
  <si>
    <t>16.8.62</t>
  </si>
  <si>
    <t>16.8.63</t>
  </si>
  <si>
    <t>16.8.64</t>
  </si>
  <si>
    <t>16.8.65</t>
  </si>
  <si>
    <t>16.8.66</t>
  </si>
  <si>
    <t>16.8.67</t>
  </si>
  <si>
    <t>16.8.68</t>
  </si>
  <si>
    <t>16.8.69</t>
  </si>
  <si>
    <t>16.8.70</t>
  </si>
  <si>
    <t>16.8.71</t>
  </si>
  <si>
    <t>16.8.72</t>
  </si>
  <si>
    <t>16.8.73</t>
  </si>
  <si>
    <t>16.8.74</t>
  </si>
  <si>
    <t>16.8.75</t>
  </si>
  <si>
    <t>16.8.76</t>
  </si>
  <si>
    <t>16.8.77</t>
  </si>
  <si>
    <t>16.8.78</t>
  </si>
  <si>
    <t>16.8.79</t>
  </si>
  <si>
    <t>16.8.80</t>
  </si>
  <si>
    <t>16.8.81</t>
  </si>
  <si>
    <t>16.8.82</t>
  </si>
  <si>
    <t>16.8.83</t>
  </si>
  <si>
    <t>16.8.84</t>
  </si>
  <si>
    <t>16.8.85</t>
  </si>
  <si>
    <t>16.8.86</t>
  </si>
  <si>
    <t>16.8.87</t>
  </si>
  <si>
    <t>16.8.88</t>
  </si>
  <si>
    <t>16.8.89</t>
  </si>
  <si>
    <t>16.8.90</t>
  </si>
  <si>
    <t>16.8.91</t>
  </si>
  <si>
    <t>16.8.92</t>
  </si>
  <si>
    <t xml:space="preserve"> ESCAVAÇÃO MECANIZADA DE VALA COM PROF. ATÉ 1,5 M(MÉDIA ENTRE MONTANTE E JUSANTE/UMA COMPOSIÇÃO POR TRECHO), COM ESCAVADEIRA HIDRÁULICA (0,8 M3/111 HP), EM SOLO DE 1A CATEGORIA, LOCAIS COM BAIXO NÍVEL DE INTERFERÊNCIA. AF_01/2015</t>
  </si>
  <si>
    <t>PREPARO DE FUNDO DE VALA COM LARGURA MENOR QUE 1,5 M, EM LOCAL COM NÍVEL BAIXO DE INTERFERÊNCIA. AF_06/2016</t>
  </si>
  <si>
    <t>VASO SANITÁRIO SIFONADO COM CAIXA ACOPLADA LOUÇA BRANCA - FORNECIMENTO E INSTALAÇÃO. AF_12/2013</t>
  </si>
  <si>
    <t xml:space="preserve"> LASTRO DE CONCRETO, PREPARO MECÂNICO, INCLUSOS ADITIVO IMPERMEABILIZANTE, LANÇAMENTO E ADENSAMENTO</t>
  </si>
  <si>
    <t>73924/001</t>
  </si>
  <si>
    <t xml:space="preserve"> PINTURA ESMALTE ALTO BRILHO, DUAS DEMAOS, SOBRE SUPERFICIE METALICA</t>
  </si>
  <si>
    <t>JANELA DE AÇO DE CORRER, 2 FOLHAS, FIXAÇÃO COM ARGAMASSA, COM VIDROS,PADRONIZADA. AF_07/2016</t>
  </si>
  <si>
    <t xml:space="preserve"> TIJOLO CERAMICO MACICO *5 X 10 X 20* CM </t>
  </si>
  <si>
    <t xml:space="preserve"> TUBO COLETOR DE ESGOTO, PVC, JEI, DN 150 MM (NBR 7362) </t>
  </si>
  <si>
    <t xml:space="preserve"> TELHAMENTO COM TELHA ONDULADA DE FIBROCIMENTO E = 6 MM, COM RECOBRIMENTO LATERAL DE 1/4 DE ONDA PARA TELHADO COM INCLINAÇÃO MAIOR QUE 10°, COM ATÉ 2 ÁGUAS, INCLUSO IÇAMENTO. AF_06/2016</t>
  </si>
  <si>
    <t xml:space="preserve"> ESCORAMENTO DE VALA, TIPO PONTALETEAMENTO, COM PROFUNDIDADE DE 0 A 1,5 M, LARGURA MENOR QUE 1,5 M, EM LOCAL COM NÍVEL BAIXO DE INTERFERÊNCIA . AF_06/2016</t>
  </si>
  <si>
    <t>73963/010</t>
  </si>
  <si>
    <t xml:space="preserve">74166/001 </t>
  </si>
  <si>
    <t xml:space="preserve"> EXECUÇÃO DE PASSEIO (CALÇADA) OU PISO DE CONCRETO COM CONCRETO MOLDADO IN LOCO, USINADO, ACABAMENTO CONVENCIONAL, ESPESSURA 6 CM, ARMADO. AF _07/2016</t>
  </si>
  <si>
    <t xml:space="preserve"> ALVENARIA DE VEDAÇÃO DE BLOCOS CERÂMICOS FURADOS NA VERTICAL DE 14X19X 39CM (ESPESSURA 14CM) DE PAREDES COM ÁREA LÍQUIDA MAIOR OU IGUAL A 6M² SEM VÃOS E ARGAMASSA DE ASSENTAMENTO COM PREPARO MANUAL. AF_06/2014</t>
  </si>
  <si>
    <t xml:space="preserve"> JANELA DE ALUMÍNIO DE CORRER, 2 FOLHAS, FIXAÇÃO COM PARAFUSO SOBRE CONTRAMARCO (EXCLUSIVE CONTRAMARCO), COM VIDROS PADRONIZADA. AF_07/2016</t>
  </si>
  <si>
    <t xml:space="preserve"> ESCADA TIPO MARINHEIRO EM ACO CA-50 9,52MM INCLUSO PINTURA COM FUNDO ANTICORROSIVO TIPO ZARCAO</t>
  </si>
  <si>
    <t xml:space="preserve"> PORTA DE MADEIRA PARA PINTURA, SEMI-OCA (LEVE OU MÉDIA), 60X210CM, ESPESSURA DE 3,5CM, INCLUSO DOBRADIÇAS - FORNECIMENTO E INSTALAÇÃO. AF_08/2015</t>
  </si>
  <si>
    <t xml:space="preserve"> CHAPISCO APLICADO EM ALVENARIAS E ESTRUTURAS DE CONCRETO INTERNAS, COM COLHER DE PEDREIRO. ARGAMASSA TRAÇO 1:3 COM PREPARO EM BETONEIRA 400 L. AF_06/2014</t>
  </si>
  <si>
    <t xml:space="preserve"> ESCAVAÇÃO MANUAL DE VALAS. AF_03/2016 </t>
  </si>
  <si>
    <t>LOCACAO DE ANDAIME METALICO TUBULAR TIPO TORRE M/MÊS</t>
  </si>
  <si>
    <t>M2/MES</t>
  </si>
  <si>
    <t>IIO-BAR-020</t>
  </si>
  <si>
    <t xml:space="preserve">
LIGAÇÃO PROVISÓRIA DE LUZ E FORÇA-PADRÃO PROVISÓRIO 30KVA</t>
  </si>
  <si>
    <t>IIO-LIG-010</t>
  </si>
  <si>
    <t>ESCAVAÇÃO MANUAL DE VALAS 1,50 M &lt; H &lt;= 3,00 M</t>
  </si>
  <si>
    <t>TER-ESC-040</t>
  </si>
  <si>
    <t>OBR-VIA-185</t>
  </si>
  <si>
    <t>EXECUÇÃO DE CONCRETO BETUMINOSO USINADO A QUENTE (CBUQ) COM MATERIAL BETUMINOSO, INCLUINDO FORNECIMENTO DOS AGREGADOS E TRANSPORTE DO MATERIAL BETUMINOSO DENTRO DO CANTEIRO DE OBRAS, EXCLUSIVE TRANSPORTE DO MATERIAL BETUMINOSO E AGREGADOS ATÉ A USINA</t>
  </si>
  <si>
    <t>EST-FOR-010</t>
  </si>
  <si>
    <t xml:space="preserve"> FORMA E DESFORMA DE COMPENSADO RESINADO ESPESSURA 10 MM, EXCLUSIVE ESCORAMENTO (3X)</t>
  </si>
  <si>
    <t xml:space="preserve"> ASSENTAMENTO DE TUBO DE PVC PARA REDE COLETORA DE ESGOTO DE PAREDE MACIÇA, DN 150 MM, JUNTA ELÁSTICA, INSTALADO EM LOCAL COM NÍVEL BAIXO DE INTERFERÊNCIAS (NÃO INCLUI FORNECIMENTO). AF_06/2015</t>
  </si>
  <si>
    <t>DRE-SAR-020</t>
  </si>
  <si>
    <t>MEIO-FIO E SARJETA (15 X 30) CM, MOLDADO IN LOCO CONCRETO FCK = 15 MPA</t>
  </si>
  <si>
    <t xml:space="preserve">FUN-LAS-010 </t>
  </si>
  <si>
    <t>LASTRO DE BRITA 2 OU 3 APILOADO MANUALMENTE</t>
  </si>
  <si>
    <t xml:space="preserve">OBR-PON-015 </t>
  </si>
  <si>
    <t>REV-REB-015</t>
  </si>
  <si>
    <t>REBOCO COM ARGAMASSA 1:2:8 CIMENTO, CAL E AREIA</t>
  </si>
  <si>
    <t xml:space="preserve">REV-REB-015 </t>
  </si>
  <si>
    <t>EST-MET-035</t>
  </si>
  <si>
    <t>FORNECIMENTO, FABRICAÇÃO, TRANSPORTE E MONTAGEM DE ESTRUTURA METÁLICA PARA TELHADO SOBRE LAJE PARA TELHAS METÁLICAS</t>
  </si>
  <si>
    <t>73965/009</t>
  </si>
  <si>
    <t xml:space="preserve"> ATERRO MANUAL DE VALAS COM AREIA PARA ATERRO E COMPACTAÇÃO MECANIZADA COM FORNECIMENTO DE MATERIAL</t>
  </si>
  <si>
    <t>73780/001</t>
  </si>
  <si>
    <t>73857/001</t>
  </si>
  <si>
    <t>73783/011</t>
  </si>
  <si>
    <t>73783/010</t>
  </si>
  <si>
    <t xml:space="preserve"> CHAVE FUSIVEL UNIPOLAR, 15KV - 100A, EQUIPADA COM COMANDO PARA HASTE DE MANOBRA . FORNECIMENTO E INSTALAÇÃO.</t>
  </si>
  <si>
    <t xml:space="preserve"> PARAFUSO FRANCES M16 EM ACO GALVANIZADO, COMPRIMENTO = 45 MM, DIAMETRO = 16 UN
MM, CABECA ABAULADA</t>
  </si>
  <si>
    <t xml:space="preserve"> POSTE CONCRETO SEÇÃO CIRCULAR COMPRIMENTO=11M CARGA NOMINAL NO TOPO 400KG INCLUSIVE ESCAVACAO EXCLUSIVE TRANSPORTE - FORNECIMENTO E COLOCAÇÃO</t>
  </si>
  <si>
    <t xml:space="preserve"> POSTE CONCRETO SEÇÃO CIRCULAR COMPRIMENTO=14M CARGA NOMINAL NO TOPO 400KG INCLUSIVE ESCAVACAO EXCLUSIVE TRANSPORTE - FORNECIMENTO E COLOCAÇÃO</t>
  </si>
  <si>
    <t xml:space="preserve"> TRANSFORMADOR DISTRIBUICAO 75KVA TRIFASICO 60HZ CLASSE 15KV IMERSO EM 
ÓLEO MINERAL FORNECIMENTO E INSTALACAO</t>
  </si>
  <si>
    <t xml:space="preserve"> ALCA PREFORMADA DE DISTRIBUICAO, EM ACO GALVANIZADO, PARA CABO DE ALUMINIO DIAMETRO 16 A 25 MM</t>
  </si>
  <si>
    <t xml:space="preserve"> ARRUELA QUADRADA EM ACO GALVANIZADO, DIMENSAO = 38 MM, ESPESSURA = 3MM, DIAMETRO DO FURO= 18 MM</t>
  </si>
  <si>
    <t xml:space="preserve"> CABO DE ALUMINIO NU COM ALMA DE ACO, BITOLA 2 AWG</t>
  </si>
  <si>
    <t xml:space="preserve"> CABO DE ALUMINIO NU COM ALMA DE ACO, BITOLA 4 AWG</t>
  </si>
  <si>
    <t xml:space="preserve"> CHAVE FUSIVEL PARA REDES DE DISTRIBUICAO, TENSAO DE 15,0 KV, CORRENTE NOMINAL DO PORTA FUSIVEL DE 100 A, CAPACIDADE DE INTERRUPCAO SIMETRICA DE 7,10 KA,
CAPACIDADE DE INTERRUPCAO ASSIMETRICA 10,00 KA</t>
  </si>
  <si>
    <t xml:space="preserve"> FITA DE ALUMINIO PARA PROTECAO DO CONDUTOR LARGURA 10 MM </t>
  </si>
  <si>
    <t xml:space="preserve"> GRAMPO LINHA VIVA DE LATAO ESTANHADO, DIAMETRO DO CONDUTOR PRINCIPAL DE 10 A  
120 MM2, DIAMETRO DA DERIVACAO DE 10 A 70 MM2</t>
  </si>
  <si>
    <t xml:space="preserve"> SUPORTE MAO-FRANCESA EM ACO, ABAS IGUAIS 30 CM, CAPACIDADE MINIMA 60 KG</t>
  </si>
  <si>
    <t xml:space="preserve"> PARAFUSO M16 EM ACO GALVANIZADO, COMPRIMENTO = 125 MM, DIAMETRO = 16 MM, 
ROSCA MAQUINA, CABECA QUADRADA</t>
  </si>
  <si>
    <t xml:space="preserve"> PARAFUSO M16 EM ACO GALVANIZADO, COMPRIMENTO = 200 MM, DIAMETRO = 16 MM, 
ROSCA MAQUINA, CABECA QUADRADA</t>
  </si>
  <si>
    <t xml:space="preserve"> PARAFUSO M16 EM ACO GALVANIZADO, COMPRIMENTO = 150 MM, DIAMETRO = 16 MM,  
ROSCA MAQUINA, CABECA QUADRADA</t>
  </si>
  <si>
    <t xml:space="preserve"> PARAFUSO M16 EM ACO GALVANIZADO, COMPRIMENTO = 250 MM, DIAMETRO = 16 MM,  
ROSCA MAQUINA, CABECA QUADRADA</t>
  </si>
  <si>
    <t xml:space="preserve"> PARAFUSO M16 EM ACO GALVANIZADO, COMPRIMENTO = 300 MM, DIAMETRO = 16 MM,  
ROSCA MAQUINA, CABECA QUADRADA</t>
  </si>
  <si>
    <t xml:space="preserve"> PARAFUSO M16 EM ACO GALVANIZADO, COMPRIMENTO = 450 MM, DIAMETRO = 16 MM,  
ROSCA MAQUINA, CABECA QUADRADA</t>
  </si>
  <si>
    <t xml:space="preserve"> PARAFUSO M16 EM ACO GALVANIZADO, COMPRIMENTO = 400 MM, DIAMETRO = 16 MM,  
ROSCA DUPLA</t>
  </si>
  <si>
    <t>PARAFUSO M16 EM ACO GALVANIZADO, COMPRIMENTO = 500 MM, DIAMETRO = 16 MM,  
ROSCA MAQUINA, COM CABECA SEXTAVADA E PORCA</t>
  </si>
  <si>
    <t xml:space="preserve"> PARA-RAIOS DE DISTRIBUICAO, TENSAO NOMINAL 15 KV, CORRENTE NOMINAL DE 
DESCARGA 5 KA       </t>
  </si>
  <si>
    <t xml:space="preserve"> PARA-RAIOS DE DISTRIBUICAO, TENSAO NOMINAL 30 KV, CORRENTE NOMINAL DE  
DESCARGA 10 KA</t>
  </si>
  <si>
    <t xml:space="preserve"> SAPATILHA EM ACO GALVANIZADO PARA CABOS COM DIAMETRO NOMINAL ATE 5/8"              </t>
  </si>
  <si>
    <t>07/2017</t>
  </si>
  <si>
    <t>BARRACÃO DEPÓSITO E FERRAMENTARIA TIPO II, A = 25,41 M2 (OBRA DE MÉDIO PORTE, EFETIVO DE 30 A 60 HOMENS) - PADRÃO DEOP</t>
  </si>
  <si>
    <t>DATA BASE: 07/2017</t>
  </si>
  <si>
    <t>SONDAGEM A PERCUSSÃO D = 4" COM MEDIDA DE SPT</t>
  </si>
  <si>
    <t xml:space="preserve"> ESCORAMENTO DE VALA, TIPO DESCONTÍNUO,, COM PROFUNDIDADE DE 1,5M A 3,0 M, LARGURA MENOR QUE 1,5 M, EM LOCAL COM NÍVEL BAIXO DE INTERFERÊNCIA . AF_06/2016                                                                                                                                                           </t>
  </si>
  <si>
    <t xml:space="preserve"> ESCORAMENTO DE VALA, TIPO DESCONTÍNUO,COM PROFUNDIDADE DE 1,5 M A 3,0 M,  LARGURA MENOR QUE 1,5 M, EM LOCAL COM NÍVEL BAIXO DE INTERFERÊNCIA . AF_06/2016                                                                                                                                                           </t>
  </si>
  <si>
    <t>Fornecedor 01 ( Equisan - Equipamentos de Saneamento)</t>
  </si>
  <si>
    <t>Fornecedor 02 (MG Fibras Saneamento)</t>
  </si>
  <si>
    <t>Preço Médio</t>
  </si>
  <si>
    <t>Preço Médio / m²</t>
  </si>
  <si>
    <t xml:space="preserve">Item </t>
  </si>
  <si>
    <t xml:space="preserve">Descrição </t>
  </si>
  <si>
    <t xml:space="preserve">Unidade </t>
  </si>
  <si>
    <t>Preço (S/ BDI)</t>
  </si>
  <si>
    <t>Fornecedor 01 ( ML Paineis)</t>
  </si>
  <si>
    <t>Fornecedor 01 ( EnvironQuip)</t>
  </si>
  <si>
    <t>Fornecedor 02 (Sigma Tratamento de Água)</t>
  </si>
  <si>
    <t>Fornecedor 03 (Eaux Equipamentos e Sistemas Ambientas )</t>
  </si>
  <si>
    <t xml:space="preserve">QUADRO DE COMANDO PARTIDA DIRETA </t>
  </si>
  <si>
    <t>12.3.12</t>
  </si>
  <si>
    <t xml:space="preserve">QUADRO DE COMANDO E PROTEÇÃO PARA MOTOR ELÉTRICO ATÉ 10 CV, COM PARTIDA DE SOFT SARTARER </t>
  </si>
  <si>
    <t>QUADRO DE COMANDO E PROTEÇÃO PARA MOTOR ELÉTRICO ATÉ 10 CV</t>
  </si>
  <si>
    <t>QUADRO DE COMANDO E PROTEÇÃO PARA MOTOR ELÉTRICO ATÉ 10CV</t>
  </si>
  <si>
    <t>ANDRE LUIZ DE OLIVEIRA CARVALHO</t>
  </si>
  <si>
    <t>CREA 70.772/D</t>
  </si>
  <si>
    <t>QUANT MEDIDA</t>
  </si>
  <si>
    <t>% MEDIDO</t>
  </si>
  <si>
    <t>% A MEDIR</t>
  </si>
  <si>
    <t>TOTAL R$</t>
  </si>
  <si>
    <t>VALOR APURADO SEM ADMINISTRAÇÃO LOCAL</t>
  </si>
  <si>
    <t>PERCENTUAL DA ADM LOCAL</t>
  </si>
  <si>
    <t>VALOR DA ADMINISTRAÇÃO LOCAL A MEDIR</t>
  </si>
  <si>
    <t>Obra:</t>
  </si>
  <si>
    <t>Data de início:</t>
  </si>
  <si>
    <t>Valor do Contrato:</t>
  </si>
  <si>
    <t>Valor aditivo:</t>
  </si>
  <si>
    <t>Valor contrato + aditivo:</t>
  </si>
  <si>
    <t>Acumulado medições</t>
  </si>
  <si>
    <t>Saldo de contrato:</t>
  </si>
  <si>
    <t>Construtor</t>
  </si>
  <si>
    <t>Contrato</t>
  </si>
  <si>
    <t>Praza de</t>
  </si>
  <si>
    <t>Prazo aditivado</t>
  </si>
  <si>
    <t>Previsão de</t>
  </si>
  <si>
    <t>Período</t>
  </si>
  <si>
    <t>Data da emissão</t>
  </si>
  <si>
    <t>Processo Licitatorio</t>
  </si>
  <si>
    <t>Valor desta</t>
  </si>
  <si>
    <t>BOLETIM DE MEDIÇAO</t>
  </si>
  <si>
    <t>QUANT. PREVISTA</t>
  </si>
  <si>
    <t>PREÇO UNIT</t>
  </si>
  <si>
    <t>ANTERIORES</t>
  </si>
  <si>
    <t xml:space="preserve">NO PERIODO </t>
  </si>
  <si>
    <t xml:space="preserve">ACUMULADO </t>
  </si>
  <si>
    <t xml:space="preserve">SALDO </t>
  </si>
  <si>
    <t>DESCRIÇÃO</t>
  </si>
  <si>
    <t>FONTE</t>
  </si>
  <si>
    <t>PREÇO UNITÁRIO</t>
  </si>
  <si>
    <t>PREÇO TOTAL</t>
  </si>
  <si>
    <t>unidade</t>
  </si>
  <si>
    <t>Diagnóstico e pré-operação do Sistema de Esgotamento Sanitário</t>
  </si>
  <si>
    <t>COPASA 65001513</t>
  </si>
  <si>
    <t>COPASA 65001514</t>
  </si>
  <si>
    <t>COPASA 65001549</t>
  </si>
  <si>
    <t>Estudo de Alternativa para Ampliação e/ou Melhoria do Sistema Existente</t>
  </si>
  <si>
    <t>COPASA 65001576</t>
  </si>
  <si>
    <t>COPASA 65003339</t>
  </si>
  <si>
    <t>Consultoria Técnica Especializada</t>
  </si>
  <si>
    <t>ETAPAS/DESCRIÇÃO</t>
  </si>
  <si>
    <t>FÍSICO/ FINANCEIRO</t>
  </si>
  <si>
    <t>TOTAL  ETAPAS</t>
  </si>
  <si>
    <t>MÊS 1</t>
  </si>
  <si>
    <t>MÊS 2</t>
  </si>
  <si>
    <t>MÊS 3</t>
  </si>
  <si>
    <t>MÊS 4</t>
  </si>
  <si>
    <t>MÊS 5</t>
  </si>
  <si>
    <t>MÊS 6</t>
  </si>
  <si>
    <t>Físico %</t>
  </si>
  <si>
    <t>Financeiro</t>
  </si>
  <si>
    <t xml:space="preserve"> </t>
  </si>
  <si>
    <t>Estudo de Alternativa de Processos de Tratamento de Esgoto - ETE - SES</t>
  </si>
  <si>
    <t>Verificação Hidráulica da Rede Existente - RCE - SES</t>
  </si>
  <si>
    <t>Visita Técnica - Consultor</t>
  </si>
  <si>
    <t>km</t>
  </si>
  <si>
    <t>hora</t>
  </si>
  <si>
    <t>Município de Presidente Olegário – MG</t>
  </si>
  <si>
    <t>Secretaria Municipal de Obras e Serviços Públicos</t>
  </si>
  <si>
    <t>Praça Doutor Castilho – 10 – Centro – Presidente Olegário – MG</t>
  </si>
  <si>
    <t>(34) 3811-0123 engenharia@po.mg.gov.br</t>
  </si>
  <si>
    <t>Planilha Orçamentária</t>
  </si>
  <si>
    <t xml:space="preserve">Objeto: Diagnóstico e Pré-Operação do Sistema de Esgotamento Sanitário da Sede do Município de Presidente Olegário                                                                 </t>
  </si>
  <si>
    <t>Prefeitura: Presidente Olegário/MG</t>
  </si>
  <si>
    <t xml:space="preserve">Forma de Execução: Indireta </t>
  </si>
  <si>
    <t>BDI: 25%</t>
  </si>
  <si>
    <t>Prazo de execução estimado: 6 meses</t>
  </si>
  <si>
    <t>Cronograma Físico-Financeiro</t>
  </si>
  <si>
    <t>Referência: Listagem de Preços de Insumos e Serviços da COPASA - Base Centro - Setembro/2021</t>
  </si>
  <si>
    <t>Data: 18/10/2021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</si>
</sst>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4" formatCode="_-&quot;R$&quot;\ * #,##0.00_-;\-&quot;R$&quot;\ * #,##0.00_-;_-&quot;R$&quot;\ * &quot;-&quot;??_-;_-@_-"/>
    <numFmt numFmtId="43" formatCode="_-* #,##0.00_-;\-* #,##0.00_-;_-* &quot;-&quot;??_-;_-@_-"/>
    <numFmt numFmtId="164" formatCode="_-&quot;R$&quot;* #,##0.00_-;\-&quot;R$&quot;* #,##0.00_-;_-&quot;R$&quot;* &quot;-&quot;??_-;_-@_-"/>
    <numFmt numFmtId="165" formatCode="mm/yy"/>
    <numFmt numFmtId="166" formatCode="0.0000"/>
    <numFmt numFmtId="167" formatCode="0.000"/>
    <numFmt numFmtId="168" formatCode="0.000000"/>
    <numFmt numFmtId="169" formatCode="_(* #,##0.00_);_(* \(#,##0.00\);_(* \-??_);_(@_)"/>
    <numFmt numFmtId="170" formatCode="_(* #,##0.00_);_(* \(#,##0.00\);_(* &quot;-&quot;??_);_(@_)"/>
    <numFmt numFmtId="171" formatCode="0.000%"/>
    <numFmt numFmtId="172" formatCode="_(* #,##0_);_(* \(#,##0\);_(* &quot;-&quot;??_);_(@_)"/>
    <numFmt numFmtId="173" formatCode="[$-416]mmm\-yy"/>
    <numFmt numFmtId="174" formatCode="###,###,###,##0.00"/>
    <numFmt numFmtId="175" formatCode="&quot;R$&quot;\ #,##0.00"/>
    <numFmt numFmtId="176" formatCode="0.0000%"/>
    <numFmt numFmtId="177" formatCode="_-* #,##0.000000_-;\-* #,##0.000000_-;_-* &quot;-&quot;??_-;_-@_-"/>
    <numFmt numFmtId="178" formatCode="&quot;R$&quot;#,##0.00"/>
    <numFmt numFmtId="179" formatCode="* #,##0.00\ ;* \(#,##0.00\);* \-#\ ;@\ "/>
    <numFmt numFmtId="180" formatCode="#,###,###,###,##0.0000"/>
    <numFmt numFmtId="181" formatCode="#,###,###,###,##0.00"/>
    <numFmt numFmtId="182" formatCode="&quot;R$ &quot;#,##0.00"/>
  </numFmts>
  <fonts count="33" x14ac:knownFonts="1">
    <font>
      <sz val="10"/>
      <color rgb="FF000000"/>
      <name val="Arial"/>
      <family val="2"/>
    </font>
    <font>
      <sz val="10"/>
      <name val="Arial"/>
      <family val="2"/>
    </font>
    <font>
      <sz val="8"/>
      <name val="Arial"/>
      <family val="2"/>
    </font>
    <font>
      <sz val="10"/>
      <name val="Arial"/>
      <family val="2"/>
    </font>
    <font>
      <b/>
      <sz val="10"/>
      <name val="Arial"/>
      <family val="2"/>
    </font>
    <font>
      <b/>
      <sz val="20"/>
      <name val="Arial"/>
      <family val="2"/>
    </font>
    <font>
      <b/>
      <sz val="7"/>
      <name val="Arial"/>
      <family val="2"/>
    </font>
    <font>
      <sz val="10"/>
      <name val="Arial"/>
      <family val="2"/>
    </font>
    <font>
      <b/>
      <sz val="16"/>
      <name val="Arial"/>
      <family val="2"/>
    </font>
    <font>
      <b/>
      <sz val="14"/>
      <name val="Arial"/>
      <family val="2"/>
    </font>
    <font>
      <b/>
      <sz val="8"/>
      <name val="Arial"/>
      <family val="2"/>
    </font>
    <font>
      <sz val="14"/>
      <name val="Arial"/>
      <family val="2"/>
    </font>
    <font>
      <b/>
      <sz val="12"/>
      <name val="Arial"/>
      <family val="2"/>
    </font>
    <font>
      <b/>
      <sz val="10"/>
      <name val="Arial"/>
      <family val="2"/>
    </font>
    <font>
      <sz val="9"/>
      <name val="Arial"/>
      <family val="2"/>
    </font>
    <font>
      <b/>
      <sz val="9"/>
      <name val="Arial"/>
      <family val="2"/>
    </font>
    <font>
      <sz val="11"/>
      <name val="Calibri"/>
      <family val="2"/>
    </font>
    <font>
      <sz val="10"/>
      <color rgb="FF000000"/>
      <name val="Arial"/>
      <family val="2"/>
    </font>
    <font>
      <sz val="11"/>
      <color theme="1"/>
      <name val="Calibri"/>
      <family val="2"/>
      <scheme val="minor"/>
    </font>
    <font>
      <sz val="11"/>
      <color rgb="FF000000"/>
      <name val="Calibri"/>
      <family val="2"/>
    </font>
    <font>
      <sz val="8"/>
      <color rgb="FF000000"/>
      <name val="Arial"/>
      <family val="2"/>
    </font>
    <font>
      <sz val="8"/>
      <color rgb="FF000000"/>
      <name val="Calibri"/>
      <family val="2"/>
    </font>
    <font>
      <sz val="11"/>
      <color rgb="FF000000"/>
      <name val="Arial"/>
      <family val="2"/>
    </font>
    <font>
      <b/>
      <sz val="8"/>
      <color rgb="FF000000"/>
      <name val="Arial"/>
      <family val="2"/>
    </font>
    <font>
      <b/>
      <sz val="11"/>
      <color rgb="FF000000"/>
      <name val="Arial"/>
      <family val="2"/>
    </font>
    <font>
      <b/>
      <sz val="10"/>
      <color rgb="FF000000"/>
      <name val="Arial"/>
      <family val="2"/>
    </font>
    <font>
      <sz val="9"/>
      <color rgb="FF000000"/>
      <name val="Arial"/>
      <family val="2"/>
    </font>
    <font>
      <b/>
      <sz val="9"/>
      <color rgb="FF000000"/>
      <name val="Arial"/>
      <family val="2"/>
    </font>
    <font>
      <sz val="10"/>
      <color theme="1"/>
      <name val="Arial"/>
      <family val="2"/>
    </font>
    <font>
      <b/>
      <sz val="10"/>
      <color theme="1"/>
      <name val="Arial"/>
      <family val="2"/>
    </font>
    <font>
      <b/>
      <sz val="14"/>
      <color rgb="FF000000"/>
      <name val="Arial"/>
      <family val="2"/>
    </font>
    <font>
      <b/>
      <sz val="9"/>
      <color theme="1"/>
      <name val="Arial"/>
      <family val="2"/>
    </font>
    <font>
      <sz val="9"/>
      <color theme="1"/>
      <name val="Arial"/>
      <family val="2"/>
    </font>
  </fonts>
  <fills count="17">
    <fill>
      <patternFill patternType="none"/>
    </fill>
    <fill>
      <patternFill patternType="gray125"/>
    </fill>
    <fill>
      <patternFill patternType="solid">
        <fgColor rgb="FFB6D7A8"/>
        <bgColor rgb="FFB6D7A8"/>
      </patternFill>
    </fill>
    <fill>
      <patternFill patternType="solid">
        <fgColor rgb="FFCCCCCC"/>
        <bgColor rgb="FFCCCCCC"/>
      </patternFill>
    </fill>
    <fill>
      <patternFill patternType="solid">
        <fgColor rgb="FFBFBFBF"/>
        <bgColor rgb="FFBFBFBF"/>
      </patternFill>
    </fill>
    <fill>
      <patternFill patternType="solid">
        <fgColor rgb="FFC0C0C0"/>
        <bgColor rgb="FFC0C0C0"/>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rgb="FFBFBFBF"/>
      </patternFill>
    </fill>
    <fill>
      <patternFill patternType="solid">
        <fgColor rgb="FFD6DCE4"/>
        <bgColor rgb="FFD6DCE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rgb="FF000000"/>
      </left>
      <right/>
      <top/>
      <bottom/>
      <diagonal/>
    </border>
    <border>
      <left/>
      <right style="thin">
        <color rgb="FF000000"/>
      </right>
      <top/>
      <bottom/>
      <diagonal/>
    </border>
    <border>
      <left/>
      <right/>
      <top style="double">
        <color rgb="FF000000"/>
      </top>
      <bottom/>
      <diagonal/>
    </border>
    <border>
      <left/>
      <right style="thin">
        <color rgb="FF000000"/>
      </right>
      <top style="double">
        <color rgb="FF000000"/>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double">
        <color rgb="FF000000"/>
      </bottom>
      <diagonal/>
    </border>
    <border>
      <left style="thin">
        <color rgb="FF000000"/>
      </left>
      <right style="thin">
        <color rgb="FF000000"/>
      </right>
      <top style="double">
        <color rgb="FF000000"/>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right style="medium">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indexed="64"/>
      </top>
      <bottom style="thin">
        <color indexed="64"/>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bottom/>
      <diagonal/>
    </border>
    <border>
      <left style="thin">
        <color rgb="FF000000"/>
      </left>
      <right/>
      <top style="double">
        <color rgb="FF000000"/>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7">
    <xf numFmtId="0" fontId="0" fillId="0" borderId="0"/>
    <xf numFmtId="164" fontId="17" fillId="0" borderId="0" applyFont="0" applyFill="0" applyBorder="0" applyAlignment="0" applyProtection="0"/>
    <xf numFmtId="44" fontId="18" fillId="0" borderId="0" applyFont="0" applyFill="0" applyBorder="0" applyAlignment="0" applyProtection="0"/>
    <xf numFmtId="0" fontId="19" fillId="0" borderId="0"/>
    <xf numFmtId="0" fontId="1" fillId="0" borderId="0"/>
    <xf numFmtId="0" fontId="17" fillId="0" borderId="0"/>
    <xf numFmtId="0" fontId="19" fillId="0" borderId="0"/>
    <xf numFmtId="0" fontId="1" fillId="0" borderId="0"/>
    <xf numFmtId="0" fontId="18" fillId="0" borderId="0"/>
    <xf numFmtId="9" fontId="17" fillId="0" borderId="0" applyFont="0" applyFill="0" applyBorder="0" applyAlignment="0" applyProtection="0"/>
    <xf numFmtId="9" fontId="18" fillId="0" borderId="0" applyFont="0" applyFill="0" applyBorder="0" applyAlignment="0" applyProtection="0"/>
    <xf numFmtId="170" fontId="1" fillId="0" borderId="0" applyFont="0" applyFill="0" applyBorder="0" applyAlignment="0" applyProtection="0"/>
    <xf numFmtId="179" fontId="1" fillId="0" borderId="0" applyBorder="0" applyAlignment="0" applyProtection="0"/>
    <xf numFmtId="43" fontId="17" fillId="0" borderId="0" applyFont="0" applyFill="0" applyBorder="0" applyAlignment="0" applyProtection="0"/>
    <xf numFmtId="43" fontId="18"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cellStyleXfs>
  <cellXfs count="595">
    <xf numFmtId="0" fontId="0" fillId="0" borderId="0" xfId="0" applyFont="1" applyAlignment="1"/>
    <xf numFmtId="0" fontId="20" fillId="0" borderId="11" xfId="0" applyFont="1" applyBorder="1" applyAlignment="1">
      <alignment vertical="center"/>
    </xf>
    <xf numFmtId="0" fontId="20" fillId="0" borderId="0" xfId="0" applyFont="1" applyAlignment="1">
      <alignment vertical="center"/>
    </xf>
    <xf numFmtId="0" fontId="20" fillId="0" borderId="0" xfId="0" applyFont="1" applyAlignment="1">
      <alignment horizontal="right" vertical="center"/>
    </xf>
    <xf numFmtId="165" fontId="20" fillId="0" borderId="12" xfId="0" applyNumberFormat="1" applyFont="1" applyBorder="1" applyAlignment="1">
      <alignment horizontal="right" vertical="center"/>
    </xf>
    <xf numFmtId="0" fontId="20" fillId="0" borderId="13" xfId="0" applyFont="1" applyBorder="1" applyAlignment="1">
      <alignment vertical="center"/>
    </xf>
    <xf numFmtId="0" fontId="20" fillId="0" borderId="14" xfId="0" applyFont="1" applyBorder="1" applyAlignment="1">
      <alignment horizontal="center" vertical="center"/>
    </xf>
    <xf numFmtId="0" fontId="20" fillId="0" borderId="15" xfId="0" applyFont="1" applyBorder="1" applyAlignment="1">
      <alignment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vertical="center"/>
    </xf>
    <xf numFmtId="0" fontId="20" fillId="0" borderId="18" xfId="0" applyFont="1" applyBorder="1" applyAlignment="1">
      <alignment horizontal="center" vertical="center"/>
    </xf>
    <xf numFmtId="166" fontId="20" fillId="0" borderId="18" xfId="0" applyNumberFormat="1" applyFont="1" applyBorder="1" applyAlignment="1">
      <alignment horizontal="center" vertical="center"/>
    </xf>
    <xf numFmtId="2" fontId="20" fillId="0" borderId="18" xfId="0" applyNumberFormat="1" applyFont="1" applyBorder="1" applyAlignment="1">
      <alignment horizontal="right" vertical="center"/>
    </xf>
    <xf numFmtId="0" fontId="20" fillId="0" borderId="19" xfId="0" applyFont="1" applyBorder="1" applyAlignment="1">
      <alignment vertical="center"/>
    </xf>
    <xf numFmtId="0" fontId="20" fillId="0" borderId="15" xfId="0" applyFont="1" applyBorder="1" applyAlignment="1">
      <alignment horizontal="left" vertical="center"/>
    </xf>
    <xf numFmtId="0" fontId="20" fillId="0" borderId="16" xfId="0" applyFont="1" applyBorder="1" applyAlignment="1">
      <alignment horizontal="right" vertical="center"/>
    </xf>
    <xf numFmtId="4" fontId="20" fillId="0" borderId="16" xfId="0" applyNumberFormat="1" applyFont="1" applyBorder="1" applyAlignment="1">
      <alignment vertical="center"/>
    </xf>
    <xf numFmtId="0" fontId="20" fillId="0" borderId="0" xfId="0" applyFont="1" applyAlignment="1">
      <alignment horizontal="left" vertical="center"/>
    </xf>
    <xf numFmtId="0" fontId="20" fillId="0" borderId="12" xfId="0" applyFont="1" applyBorder="1" applyAlignment="1">
      <alignment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8" xfId="0" applyFont="1" applyBorder="1" applyAlignment="1">
      <alignment vertical="center"/>
    </xf>
    <xf numFmtId="0" fontId="20" fillId="0" borderId="18" xfId="0" applyFont="1" applyBorder="1" applyAlignment="1">
      <alignment horizontal="center" vertical="center"/>
    </xf>
    <xf numFmtId="2" fontId="20" fillId="0" borderId="18" xfId="0" applyNumberFormat="1" applyFont="1" applyBorder="1" applyAlignment="1">
      <alignment horizontal="right" vertical="center"/>
    </xf>
    <xf numFmtId="4" fontId="20" fillId="0" borderId="18" xfId="0" applyNumberFormat="1" applyFont="1" applyBorder="1" applyAlignment="1">
      <alignment horizontal="right" vertical="center"/>
    </xf>
    <xf numFmtId="0" fontId="20" fillId="0" borderId="22" xfId="0" applyFont="1" applyBorder="1" applyAlignment="1">
      <alignment vertical="center"/>
    </xf>
    <xf numFmtId="0" fontId="20" fillId="0" borderId="22" xfId="0" applyFont="1" applyBorder="1" applyAlignment="1">
      <alignment horizontal="left" vertical="center"/>
    </xf>
    <xf numFmtId="0" fontId="20" fillId="0" borderId="21" xfId="0" applyFont="1" applyBorder="1" applyAlignment="1">
      <alignment horizontal="right" vertical="center"/>
    </xf>
    <xf numFmtId="4" fontId="20" fillId="0" borderId="21" xfId="0" applyNumberFormat="1" applyFont="1" applyBorder="1" applyAlignment="1">
      <alignment vertical="center"/>
    </xf>
    <xf numFmtId="0" fontId="20" fillId="0" borderId="23" xfId="0" applyFont="1" applyBorder="1" applyAlignment="1">
      <alignment vertical="center"/>
    </xf>
    <xf numFmtId="0" fontId="20" fillId="0" borderId="23" xfId="0" applyFont="1" applyBorder="1" applyAlignment="1">
      <alignment horizontal="left" vertical="center"/>
    </xf>
    <xf numFmtId="0" fontId="20" fillId="0" borderId="24" xfId="0" applyFont="1" applyBorder="1" applyAlignment="1">
      <alignment horizontal="right" vertical="center"/>
    </xf>
    <xf numFmtId="2" fontId="20" fillId="0" borderId="24" xfId="0" applyNumberFormat="1" applyFont="1" applyBorder="1" applyAlignment="1">
      <alignment vertical="center"/>
    </xf>
    <xf numFmtId="0" fontId="20" fillId="0" borderId="24" xfId="0" applyFont="1" applyBorder="1" applyAlignment="1">
      <alignment horizontal="center" vertical="center"/>
    </xf>
    <xf numFmtId="10" fontId="20" fillId="0" borderId="24" xfId="0" applyNumberFormat="1" applyFont="1" applyBorder="1" applyAlignment="1">
      <alignment horizontal="center" vertical="center"/>
    </xf>
    <xf numFmtId="0" fontId="20" fillId="0" borderId="25" xfId="0" applyFont="1" applyBorder="1" applyAlignment="1">
      <alignment vertical="center"/>
    </xf>
    <xf numFmtId="0" fontId="20" fillId="0" borderId="26" xfId="0" applyFont="1" applyBorder="1" applyAlignment="1">
      <alignment vertical="center"/>
    </xf>
    <xf numFmtId="0" fontId="20" fillId="0" borderId="26" xfId="0" applyFont="1" applyBorder="1" applyAlignment="1">
      <alignment horizontal="left" vertical="center"/>
    </xf>
    <xf numFmtId="0" fontId="20" fillId="0" borderId="27" xfId="0" applyFont="1" applyBorder="1" applyAlignment="1">
      <alignment vertical="center"/>
    </xf>
    <xf numFmtId="0" fontId="20" fillId="0" borderId="28" xfId="0" applyFont="1" applyBorder="1" applyAlignment="1">
      <alignment vertical="center"/>
    </xf>
    <xf numFmtId="0" fontId="20" fillId="0" borderId="24" xfId="0" applyFont="1" applyBorder="1" applyAlignment="1">
      <alignment vertical="center"/>
    </xf>
    <xf numFmtId="4" fontId="20" fillId="0" borderId="24" xfId="0" applyNumberFormat="1" applyFont="1" applyBorder="1" applyAlignment="1">
      <alignment vertical="center"/>
    </xf>
    <xf numFmtId="0" fontId="20" fillId="0" borderId="23" xfId="0" applyFont="1" applyBorder="1" applyAlignment="1">
      <alignment horizontal="center" vertical="center"/>
    </xf>
    <xf numFmtId="0" fontId="20" fillId="0" borderId="29" xfId="0" applyFont="1" applyBorder="1" applyAlignment="1">
      <alignment vertical="center"/>
    </xf>
    <xf numFmtId="0" fontId="20" fillId="0" borderId="30" xfId="0" applyFont="1" applyBorder="1" applyAlignment="1">
      <alignment vertical="center"/>
    </xf>
    <xf numFmtId="4" fontId="20" fillId="0" borderId="31" xfId="0" applyNumberFormat="1" applyFont="1" applyBorder="1" applyAlignment="1">
      <alignment vertical="center"/>
    </xf>
    <xf numFmtId="0" fontId="20" fillId="0" borderId="0" xfId="0" applyFont="1" applyAlignment="1">
      <alignment horizontal="center" vertical="center"/>
    </xf>
    <xf numFmtId="167" fontId="20" fillId="0" borderId="18" xfId="0" applyNumberFormat="1" applyFont="1" applyBorder="1" applyAlignment="1">
      <alignment horizontal="center" vertical="center"/>
    </xf>
    <xf numFmtId="168" fontId="20" fillId="0" borderId="18" xfId="0" applyNumberFormat="1" applyFont="1" applyBorder="1" applyAlignment="1">
      <alignment horizontal="right" vertical="center"/>
    </xf>
    <xf numFmtId="2" fontId="20" fillId="0" borderId="18" xfId="0" applyNumberFormat="1" applyFont="1" applyBorder="1" applyAlignment="1">
      <alignment horizontal="center" vertical="center"/>
    </xf>
    <xf numFmtId="0" fontId="20" fillId="0" borderId="32" xfId="0" applyFont="1" applyBorder="1" applyAlignment="1">
      <alignment vertical="center"/>
    </xf>
    <xf numFmtId="0" fontId="20" fillId="0" borderId="33" xfId="0" applyFont="1" applyBorder="1" applyAlignment="1">
      <alignment vertical="center"/>
    </xf>
    <xf numFmtId="0" fontId="20" fillId="0" borderId="33" xfId="0" applyFont="1" applyBorder="1" applyAlignment="1">
      <alignment horizontal="left" vertical="center"/>
    </xf>
    <xf numFmtId="0" fontId="20" fillId="0" borderId="34" xfId="0" applyFont="1" applyBorder="1" applyAlignment="1">
      <alignment horizontal="right" vertical="center"/>
    </xf>
    <xf numFmtId="4" fontId="20" fillId="0" borderId="34" xfId="0" applyNumberFormat="1" applyFont="1" applyBorder="1" applyAlignment="1">
      <alignment vertical="center"/>
    </xf>
    <xf numFmtId="4" fontId="20" fillId="0" borderId="18" xfId="0" applyNumberFormat="1" applyFont="1" applyBorder="1" applyAlignment="1">
      <alignment vertical="center"/>
    </xf>
    <xf numFmtId="10" fontId="20" fillId="0" borderId="18" xfId="0" applyNumberFormat="1" applyFont="1" applyBorder="1" applyAlignment="1">
      <alignment horizontal="center" vertical="center"/>
    </xf>
    <xf numFmtId="0" fontId="21" fillId="0" borderId="0" xfId="0" applyFont="1"/>
    <xf numFmtId="166" fontId="20" fillId="0" borderId="18" xfId="0" applyNumberFormat="1" applyFont="1" applyBorder="1" applyAlignment="1">
      <alignment horizontal="center" vertical="center"/>
    </xf>
    <xf numFmtId="2" fontId="20" fillId="0" borderId="21" xfId="0" applyNumberFormat="1" applyFont="1" applyBorder="1" applyAlignment="1">
      <alignment vertical="center"/>
    </xf>
    <xf numFmtId="2" fontId="20" fillId="0" borderId="18" xfId="0" applyNumberFormat="1" applyFont="1" applyBorder="1" applyAlignment="1">
      <alignment vertical="center"/>
    </xf>
    <xf numFmtId="169" fontId="20" fillId="0" borderId="18" xfId="0" applyNumberFormat="1" applyFont="1" applyBorder="1" applyAlignment="1">
      <alignment vertical="center"/>
    </xf>
    <xf numFmtId="0" fontId="20" fillId="0" borderId="14" xfId="0" applyFont="1" applyBorder="1" applyAlignment="1">
      <alignment horizontal="center" vertical="center"/>
    </xf>
    <xf numFmtId="167" fontId="20" fillId="0" borderId="18" xfId="0" applyNumberFormat="1" applyFont="1" applyBorder="1" applyAlignment="1">
      <alignment horizontal="center" vertical="center"/>
    </xf>
    <xf numFmtId="0" fontId="2" fillId="0" borderId="18" xfId="0" applyFont="1" applyBorder="1" applyAlignment="1">
      <alignment horizontal="center" vertical="center"/>
    </xf>
    <xf numFmtId="170" fontId="20" fillId="0" borderId="18" xfId="0" applyNumberFormat="1" applyFont="1" applyBorder="1" applyAlignment="1">
      <alignment horizontal="right" vertical="center"/>
    </xf>
    <xf numFmtId="2" fontId="20" fillId="0" borderId="18" xfId="0" applyNumberFormat="1" applyFont="1" applyBorder="1" applyAlignment="1">
      <alignment horizontal="center" vertical="center"/>
    </xf>
    <xf numFmtId="0" fontId="3" fillId="0" borderId="17" xfId="0" applyFont="1" applyBorder="1" applyAlignment="1">
      <alignment horizontal="center"/>
    </xf>
    <xf numFmtId="0" fontId="3" fillId="0" borderId="21" xfId="0" applyFont="1" applyBorder="1" applyAlignment="1"/>
    <xf numFmtId="0" fontId="3" fillId="0" borderId="21" xfId="0" applyFont="1" applyBorder="1" applyAlignment="1"/>
    <xf numFmtId="0" fontId="3" fillId="0" borderId="21" xfId="0" applyFont="1" applyBorder="1" applyAlignment="1">
      <alignment horizontal="center"/>
    </xf>
    <xf numFmtId="40" fontId="3" fillId="0" borderId="21" xfId="0" applyNumberFormat="1" applyFont="1" applyBorder="1" applyAlignment="1">
      <alignment horizontal="center"/>
    </xf>
    <xf numFmtId="0" fontId="3" fillId="0" borderId="21" xfId="0" applyFont="1" applyBorder="1" applyAlignment="1"/>
    <xf numFmtId="0" fontId="3" fillId="0" borderId="17" xfId="0" applyFont="1" applyBorder="1" applyAlignment="1"/>
    <xf numFmtId="0" fontId="4" fillId="0" borderId="21" xfId="0" applyFont="1" applyBorder="1" applyAlignment="1">
      <alignment wrapText="1"/>
    </xf>
    <xf numFmtId="4" fontId="3" fillId="0" borderId="21" xfId="0" applyNumberFormat="1" applyFont="1" applyBorder="1" applyAlignment="1"/>
    <xf numFmtId="0" fontId="3" fillId="2" borderId="17" xfId="0" applyFont="1" applyFill="1" applyBorder="1" applyAlignment="1"/>
    <xf numFmtId="0" fontId="3" fillId="2" borderId="21" xfId="0" applyFont="1" applyFill="1" applyBorder="1" applyAlignment="1"/>
    <xf numFmtId="0" fontId="3" fillId="2" borderId="21" xfId="0" applyFont="1" applyFill="1" applyBorder="1" applyAlignment="1">
      <alignment wrapText="1"/>
    </xf>
    <xf numFmtId="0" fontId="3" fillId="2" borderId="21" xfId="0" applyFont="1" applyFill="1" applyBorder="1" applyAlignment="1"/>
    <xf numFmtId="4" fontId="3" fillId="2" borderId="21" xfId="0" applyNumberFormat="1" applyFont="1" applyFill="1" applyBorder="1" applyAlignment="1">
      <alignment horizontal="right"/>
    </xf>
    <xf numFmtId="4" fontId="3" fillId="2" borderId="21" xfId="0" applyNumberFormat="1" applyFont="1" applyFill="1" applyBorder="1" applyAlignment="1"/>
    <xf numFmtId="4" fontId="3" fillId="2" borderId="21" xfId="0" applyNumberFormat="1" applyFont="1" applyFill="1" applyBorder="1" applyAlignment="1">
      <alignment horizontal="right"/>
    </xf>
    <xf numFmtId="0" fontId="3" fillId="0" borderId="21" xfId="0" applyFont="1" applyBorder="1" applyAlignment="1">
      <alignment wrapText="1"/>
    </xf>
    <xf numFmtId="4" fontId="3" fillId="0" borderId="21" xfId="0" applyNumberFormat="1" applyFont="1" applyBorder="1" applyAlignment="1">
      <alignment horizontal="right"/>
    </xf>
    <xf numFmtId="4" fontId="3" fillId="0" borderId="21" xfId="0" applyNumberFormat="1" applyFont="1" applyBorder="1" applyAlignment="1">
      <alignment horizontal="right"/>
    </xf>
    <xf numFmtId="0" fontId="3" fillId="0" borderId="21" xfId="0" applyFont="1" applyBorder="1" applyAlignment="1">
      <alignment horizontal="right"/>
    </xf>
    <xf numFmtId="4" fontId="3" fillId="3" borderId="0" xfId="0" applyNumberFormat="1" applyFont="1" applyFill="1" applyAlignment="1">
      <alignment horizontal="right"/>
    </xf>
    <xf numFmtId="0" fontId="2" fillId="0" borderId="18" xfId="0" applyFont="1" applyBorder="1" applyAlignment="1">
      <alignment vertical="center"/>
    </xf>
    <xf numFmtId="0" fontId="2" fillId="0" borderId="18" xfId="0" applyFont="1" applyBorder="1" applyAlignment="1">
      <alignment horizontal="center" vertical="center"/>
    </xf>
    <xf numFmtId="167" fontId="2" fillId="0" borderId="18" xfId="0" applyNumberFormat="1" applyFont="1" applyBorder="1" applyAlignment="1">
      <alignment horizontal="center" vertical="center"/>
    </xf>
    <xf numFmtId="2" fontId="2" fillId="0" borderId="18" xfId="0" applyNumberFormat="1" applyFont="1" applyBorder="1" applyAlignment="1">
      <alignment horizontal="right" vertical="center"/>
    </xf>
    <xf numFmtId="171" fontId="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vertical="center" wrapText="1"/>
    </xf>
    <xf numFmtId="0" fontId="10" fillId="4" borderId="18"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24" xfId="0" applyFont="1" applyBorder="1" applyAlignment="1">
      <alignment horizontal="left" wrapText="1"/>
    </xf>
    <xf numFmtId="0" fontId="10" fillId="0" borderId="18" xfId="0" applyFont="1" applyBorder="1" applyAlignment="1">
      <alignment horizontal="left" vertical="center" wrapText="1"/>
    </xf>
    <xf numFmtId="0" fontId="2" fillId="0" borderId="21" xfId="0" applyFont="1" applyBorder="1" applyAlignment="1">
      <alignment horizontal="left" wrapText="1"/>
    </xf>
    <xf numFmtId="0" fontId="2" fillId="0" borderId="21" xfId="0" applyFont="1" applyBorder="1" applyAlignment="1">
      <alignment wrapText="1"/>
    </xf>
    <xf numFmtId="0" fontId="7" fillId="0" borderId="0" xfId="0" applyFont="1" applyAlignment="1">
      <alignment horizontal="left" vertical="center" wrapText="1"/>
    </xf>
    <xf numFmtId="0" fontId="22" fillId="0" borderId="0" xfId="0" applyFont="1"/>
    <xf numFmtId="0" fontId="10" fillId="0" borderId="33" xfId="0" applyFont="1" applyBorder="1"/>
    <xf numFmtId="0" fontId="20" fillId="0" borderId="33" xfId="0" applyFont="1" applyBorder="1"/>
    <xf numFmtId="0" fontId="12" fillId="0" borderId="35" xfId="0" applyFont="1" applyBorder="1"/>
    <xf numFmtId="0" fontId="10" fillId="0" borderId="0" xfId="0" applyFont="1" applyAlignment="1">
      <alignment vertical="center" wrapText="1"/>
    </xf>
    <xf numFmtId="0" fontId="13" fillId="0" borderId="36" xfId="0" applyFont="1" applyBorder="1" applyAlignment="1">
      <alignment vertical="center" wrapText="1"/>
    </xf>
    <xf numFmtId="0" fontId="10" fillId="0" borderId="0" xfId="0" applyFont="1"/>
    <xf numFmtId="170" fontId="12" fillId="0" borderId="36" xfId="0" applyNumberFormat="1" applyFont="1" applyBorder="1"/>
    <xf numFmtId="49" fontId="10" fillId="0" borderId="18" xfId="0" applyNumberFormat="1" applyFont="1" applyBorder="1" applyAlignment="1">
      <alignment horizontal="center" vertical="center"/>
    </xf>
    <xf numFmtId="49" fontId="10" fillId="0" borderId="24" xfId="0" applyNumberFormat="1" applyFont="1" applyBorder="1" applyAlignment="1">
      <alignment horizontal="center" vertical="center"/>
    </xf>
    <xf numFmtId="0" fontId="13" fillId="0" borderId="18"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vertical="center" wrapText="1"/>
    </xf>
    <xf numFmtId="170" fontId="13" fillId="0" borderId="18" xfId="0" applyNumberFormat="1" applyFont="1" applyBorder="1" applyAlignment="1">
      <alignment horizontal="center" vertical="center"/>
    </xf>
    <xf numFmtId="170" fontId="13" fillId="0" borderId="18" xfId="0" applyNumberFormat="1" applyFont="1" applyBorder="1" applyAlignment="1">
      <alignment horizontal="center"/>
    </xf>
    <xf numFmtId="0" fontId="22" fillId="0" borderId="18" xfId="0" applyFont="1" applyBorder="1" applyAlignment="1">
      <alignment horizontal="center"/>
    </xf>
    <xf numFmtId="170" fontId="22" fillId="0" borderId="18" xfId="0" applyNumberFormat="1" applyFont="1" applyBorder="1" applyAlignment="1">
      <alignment horizontal="center"/>
    </xf>
    <xf numFmtId="9" fontId="10" fillId="0" borderId="18" xfId="0" applyNumberFormat="1" applyFont="1" applyBorder="1" applyAlignment="1">
      <alignment horizontal="center" vertical="center"/>
    </xf>
    <xf numFmtId="10" fontId="2" fillId="5" borderId="18" xfId="0" applyNumberFormat="1" applyFont="1" applyFill="1" applyBorder="1" applyAlignment="1">
      <alignment horizontal="center" vertical="center"/>
    </xf>
    <xf numFmtId="10" fontId="20" fillId="0" borderId="18" xfId="0" applyNumberFormat="1" applyFont="1" applyBorder="1" applyAlignment="1">
      <alignment horizontal="right"/>
    </xf>
    <xf numFmtId="10" fontId="22" fillId="0" borderId="0" xfId="0" applyNumberFormat="1" applyFont="1"/>
    <xf numFmtId="170" fontId="10" fillId="0" borderId="18" xfId="0" applyNumberFormat="1" applyFont="1" applyBorder="1" applyAlignment="1">
      <alignment horizontal="center" vertical="center"/>
    </xf>
    <xf numFmtId="4" fontId="10" fillId="0" borderId="18" xfId="0" applyNumberFormat="1" applyFont="1" applyBorder="1" applyAlignment="1">
      <alignment horizontal="center" vertical="center"/>
    </xf>
    <xf numFmtId="170" fontId="23" fillId="0" borderId="18" xfId="0" applyNumberFormat="1" applyFont="1" applyBorder="1" applyAlignment="1">
      <alignment horizontal="right"/>
    </xf>
    <xf numFmtId="170" fontId="22" fillId="0" borderId="0" xfId="0" applyNumberFormat="1" applyFont="1"/>
    <xf numFmtId="0" fontId="7" fillId="0" borderId="17" xfId="0" applyFont="1" applyBorder="1" applyAlignment="1">
      <alignment horizontal="center" vertical="center" wrapText="1"/>
    </xf>
    <xf numFmtId="10" fontId="2" fillId="6" borderId="18" xfId="0" applyNumberFormat="1" applyFont="1" applyFill="1" applyBorder="1" applyAlignment="1">
      <alignment horizontal="center" vertical="center"/>
    </xf>
    <xf numFmtId="10" fontId="20" fillId="0" borderId="17" xfId="0" applyNumberFormat="1" applyFont="1" applyBorder="1" applyAlignment="1">
      <alignment horizontal="right"/>
    </xf>
    <xf numFmtId="170" fontId="10" fillId="6" borderId="18" xfId="0" applyNumberFormat="1" applyFont="1" applyFill="1" applyBorder="1" applyAlignment="1">
      <alignment horizontal="center" vertical="center"/>
    </xf>
    <xf numFmtId="170" fontId="23" fillId="0" borderId="17" xfId="0" applyNumberFormat="1" applyFont="1" applyBorder="1" applyAlignment="1">
      <alignment horizontal="center"/>
    </xf>
    <xf numFmtId="0" fontId="22" fillId="0" borderId="18" xfId="0" applyFont="1" applyBorder="1"/>
    <xf numFmtId="10" fontId="2" fillId="0" borderId="18" xfId="0" applyNumberFormat="1" applyFont="1" applyBorder="1" applyAlignment="1">
      <alignment horizontal="center" vertical="center"/>
    </xf>
    <xf numFmtId="170" fontId="2" fillId="6" borderId="18" xfId="0" applyNumberFormat="1" applyFont="1" applyFill="1" applyBorder="1" applyAlignment="1">
      <alignment horizontal="center" vertical="center"/>
    </xf>
    <xf numFmtId="10" fontId="2" fillId="5" borderId="18" xfId="0" applyNumberFormat="1" applyFont="1" applyFill="1" applyBorder="1" applyAlignment="1">
      <alignment horizontal="center" vertical="center"/>
    </xf>
    <xf numFmtId="10" fontId="20" fillId="6" borderId="18" xfId="0" applyNumberFormat="1" applyFont="1" applyFill="1" applyBorder="1" applyAlignment="1">
      <alignment horizontal="right"/>
    </xf>
    <xf numFmtId="170" fontId="7" fillId="0" borderId="17" xfId="0" applyNumberFormat="1" applyFont="1" applyBorder="1" applyAlignment="1">
      <alignment horizontal="center" vertical="center"/>
    </xf>
    <xf numFmtId="4" fontId="23" fillId="6" borderId="18" xfId="0" applyNumberFormat="1" applyFont="1" applyFill="1" applyBorder="1" applyAlignment="1">
      <alignment horizontal="right"/>
    </xf>
    <xf numFmtId="0" fontId="22" fillId="0" borderId="17" xfId="0" applyFont="1" applyBorder="1" applyAlignment="1">
      <alignment horizontal="center"/>
    </xf>
    <xf numFmtId="173" fontId="7" fillId="0" borderId="17" xfId="0" applyNumberFormat="1" applyFont="1" applyBorder="1" applyAlignment="1">
      <alignment horizontal="center" vertical="center"/>
    </xf>
    <xf numFmtId="0" fontId="7" fillId="0" borderId="18" xfId="0" applyFont="1" applyBorder="1" applyAlignment="1">
      <alignment horizontal="center" vertical="center" wrapText="1"/>
    </xf>
    <xf numFmtId="170" fontId="7" fillId="0" borderId="18" xfId="0" applyNumberFormat="1" applyFont="1" applyBorder="1" applyAlignment="1">
      <alignment horizontal="center" vertical="center"/>
    </xf>
    <xf numFmtId="173" fontId="7" fillId="0" borderId="18" xfId="0" applyNumberFormat="1" applyFont="1" applyBorder="1" applyAlignment="1">
      <alignment horizontal="center" vertical="center"/>
    </xf>
    <xf numFmtId="0" fontId="23" fillId="0" borderId="32" xfId="0" applyFont="1" applyBorder="1" applyAlignment="1">
      <alignment horizontal="left" vertical="center"/>
    </xf>
    <xf numFmtId="0" fontId="23" fillId="0" borderId="33" xfId="0" applyFont="1" applyBorder="1" applyAlignment="1">
      <alignment horizontal="left" vertical="center"/>
    </xf>
    <xf numFmtId="0" fontId="24" fillId="0" borderId="33" xfId="0" applyFont="1" applyBorder="1" applyAlignment="1">
      <alignment horizontal="left" vertical="center"/>
    </xf>
    <xf numFmtId="0" fontId="23" fillId="0" borderId="34" xfId="0" applyFont="1" applyBorder="1" applyAlignment="1">
      <alignment horizontal="left" vertical="center"/>
    </xf>
    <xf numFmtId="10" fontId="10" fillId="0" borderId="18" xfId="0" applyNumberFormat="1" applyFont="1" applyBorder="1" applyAlignment="1">
      <alignment horizontal="center" vertical="center"/>
    </xf>
    <xf numFmtId="0" fontId="23" fillId="0" borderId="37" xfId="0" applyFont="1" applyBorder="1" applyAlignment="1">
      <alignment horizontal="left" vertical="center"/>
    </xf>
    <xf numFmtId="0" fontId="23" fillId="0" borderId="22" xfId="0" applyFont="1" applyBorder="1" applyAlignment="1">
      <alignment horizontal="left" vertical="center"/>
    </xf>
    <xf numFmtId="0" fontId="23" fillId="0" borderId="21" xfId="0" applyFont="1" applyBorder="1" applyAlignment="1">
      <alignment horizontal="left" vertical="center"/>
    </xf>
    <xf numFmtId="39" fontId="10" fillId="0" borderId="18" xfId="0" applyNumberFormat="1" applyFont="1" applyBorder="1" applyAlignment="1">
      <alignment horizontal="center" vertical="center"/>
    </xf>
    <xf numFmtId="0" fontId="24" fillId="0" borderId="22" xfId="0" applyFont="1" applyBorder="1" applyAlignment="1">
      <alignment horizontal="left" vertical="center"/>
    </xf>
    <xf numFmtId="39" fontId="22" fillId="0" borderId="0" xfId="0" applyNumberFormat="1" applyFont="1"/>
    <xf numFmtId="0" fontId="22" fillId="0" borderId="0" xfId="0" applyFont="1" applyAlignment="1">
      <alignment horizontal="center"/>
    </xf>
    <xf numFmtId="0" fontId="7" fillId="0" borderId="0" xfId="0" applyFont="1" applyAlignment="1">
      <alignment horizontal="center" vertical="center"/>
    </xf>
    <xf numFmtId="0" fontId="24" fillId="0" borderId="0" xfId="0" applyFont="1"/>
    <xf numFmtId="3" fontId="22" fillId="0" borderId="0" xfId="0" applyNumberFormat="1" applyFont="1" applyAlignment="1">
      <alignment horizontal="center"/>
    </xf>
    <xf numFmtId="170" fontId="22" fillId="0" borderId="0" xfId="0" applyNumberFormat="1" applyFont="1" applyAlignment="1">
      <alignment horizontal="center"/>
    </xf>
    <xf numFmtId="2" fontId="22" fillId="0" borderId="0" xfId="0" applyNumberFormat="1" applyFont="1" applyAlignment="1">
      <alignment horizontal="center"/>
    </xf>
    <xf numFmtId="0" fontId="24" fillId="0" borderId="0" xfId="0" applyFont="1" applyAlignment="1">
      <alignment horizontal="center"/>
    </xf>
    <xf numFmtId="170" fontId="24" fillId="0" borderId="0" xfId="0" applyNumberFormat="1" applyFont="1" applyAlignment="1">
      <alignment horizontal="center"/>
    </xf>
    <xf numFmtId="2" fontId="24" fillId="0" borderId="0" xfId="0" applyNumberFormat="1" applyFont="1" applyAlignment="1">
      <alignment horizontal="center"/>
    </xf>
    <xf numFmtId="0" fontId="22" fillId="0" borderId="0" xfId="0" applyFont="1" applyAlignment="1">
      <alignment horizontal="center" vertical="center"/>
    </xf>
    <xf numFmtId="0" fontId="22" fillId="0" borderId="0" xfId="0" applyFont="1" applyAlignment="1">
      <alignment horizontal="left" vertical="top" wrapText="1"/>
    </xf>
    <xf numFmtId="3" fontId="22" fillId="0" borderId="0" xfId="0" applyNumberFormat="1" applyFont="1" applyAlignment="1">
      <alignment horizontal="center" vertical="center"/>
    </xf>
    <xf numFmtId="3" fontId="24" fillId="0" borderId="0" xfId="0" applyNumberFormat="1" applyFont="1" applyAlignment="1">
      <alignment horizontal="center"/>
    </xf>
    <xf numFmtId="0" fontId="0" fillId="0" borderId="0" xfId="0" applyFont="1" applyAlignment="1"/>
    <xf numFmtId="0" fontId="22" fillId="0" borderId="0" xfId="0" applyFont="1"/>
    <xf numFmtId="0" fontId="20" fillId="0" borderId="17" xfId="0" applyFont="1" applyBorder="1" applyAlignment="1">
      <alignment vertical="center"/>
    </xf>
    <xf numFmtId="0" fontId="20" fillId="0" borderId="1" xfId="0" applyFont="1" applyBorder="1" applyAlignment="1">
      <alignment horizontal="center" vertical="center"/>
    </xf>
    <xf numFmtId="0" fontId="2" fillId="0" borderId="1" xfId="0" applyFont="1" applyBorder="1" applyAlignment="1">
      <alignment horizontal="center" vertical="center" wrapText="1"/>
    </xf>
    <xf numFmtId="0" fontId="20" fillId="0" borderId="1" xfId="0" applyFont="1" applyBorder="1" applyAlignment="1">
      <alignment vertical="center"/>
    </xf>
    <xf numFmtId="0" fontId="20" fillId="0" borderId="1" xfId="0" applyFont="1" applyBorder="1" applyAlignment="1">
      <alignment horizontal="left" vertical="center"/>
    </xf>
    <xf numFmtId="0" fontId="20" fillId="0" borderId="1" xfId="0" applyFont="1" applyBorder="1" applyAlignment="1">
      <alignment horizontal="right" vertical="center"/>
    </xf>
    <xf numFmtId="4" fontId="20" fillId="0" borderId="1" xfId="0" applyNumberFormat="1" applyFont="1" applyBorder="1" applyAlignment="1">
      <alignment vertical="center"/>
    </xf>
    <xf numFmtId="2" fontId="20" fillId="0" borderId="1" xfId="0" applyNumberFormat="1" applyFont="1" applyFill="1" applyBorder="1" applyAlignment="1">
      <alignment horizontal="right" vertical="center"/>
    </xf>
    <xf numFmtId="0" fontId="20" fillId="0" borderId="1" xfId="0" applyFont="1" applyFill="1" applyBorder="1" applyAlignment="1">
      <alignment horizontal="center" vertical="center"/>
    </xf>
    <xf numFmtId="167" fontId="20" fillId="0" borderId="1" xfId="0" applyNumberFormat="1" applyFont="1" applyFill="1" applyBorder="1" applyAlignment="1">
      <alignment horizontal="center" vertical="center"/>
    </xf>
    <xf numFmtId="168" fontId="20" fillId="0" borderId="1" xfId="0" applyNumberFormat="1" applyFont="1" applyFill="1" applyBorder="1" applyAlignment="1">
      <alignment horizontal="right" vertical="center"/>
    </xf>
    <xf numFmtId="2" fontId="20" fillId="0" borderId="1" xfId="0" applyNumberFormat="1" applyFont="1" applyFill="1" applyBorder="1" applyAlignment="1">
      <alignment horizontal="center" vertical="center"/>
    </xf>
    <xf numFmtId="10" fontId="2" fillId="0" borderId="18" xfId="0" applyNumberFormat="1" applyFont="1" applyFill="1" applyBorder="1" applyAlignment="1">
      <alignment horizontal="center" vertical="center"/>
    </xf>
    <xf numFmtId="0" fontId="0" fillId="0" borderId="0" xfId="0" applyFont="1" applyAlignment="1"/>
    <xf numFmtId="0" fontId="22" fillId="0" borderId="0" xfId="0" applyFont="1"/>
    <xf numFmtId="170" fontId="2" fillId="7" borderId="18" xfId="0" applyNumberFormat="1" applyFont="1" applyFill="1" applyBorder="1" applyAlignment="1">
      <alignment horizontal="right" vertical="center"/>
    </xf>
    <xf numFmtId="170" fontId="20" fillId="0" borderId="18" xfId="0" applyNumberFormat="1" applyFont="1" applyFill="1" applyBorder="1" applyAlignment="1">
      <alignment horizontal="right" vertical="center"/>
    </xf>
    <xf numFmtId="0" fontId="2" fillId="0" borderId="21" xfId="0" applyFont="1" applyFill="1" applyBorder="1" applyAlignment="1">
      <alignment wrapText="1"/>
    </xf>
    <xf numFmtId="0" fontId="0" fillId="0" borderId="0" xfId="0" applyFont="1" applyAlignment="1"/>
    <xf numFmtId="0" fontId="2" fillId="0" borderId="18" xfId="0" applyFont="1" applyFill="1" applyBorder="1" applyAlignment="1">
      <alignment horizontal="left" vertical="center" wrapText="1"/>
    </xf>
    <xf numFmtId="0" fontId="2" fillId="0" borderId="18" xfId="0" applyFont="1" applyFill="1" applyBorder="1" applyAlignment="1">
      <alignment vertical="center" wrapText="1"/>
    </xf>
    <xf numFmtId="0" fontId="10" fillId="0" borderId="21" xfId="0" applyFont="1" applyBorder="1" applyAlignment="1">
      <alignment wrapText="1"/>
    </xf>
    <xf numFmtId="0" fontId="0" fillId="0" borderId="0" xfId="0" applyFont="1" applyFill="1" applyAlignment="1"/>
    <xf numFmtId="49" fontId="0" fillId="0" borderId="0" xfId="0" applyNumberFormat="1" applyFont="1" applyAlignment="1"/>
    <xf numFmtId="0" fontId="25" fillId="0" borderId="1" xfId="0" applyFont="1" applyBorder="1" applyAlignment="1"/>
    <xf numFmtId="0" fontId="0" fillId="0" borderId="1" xfId="0" applyFont="1" applyBorder="1" applyAlignment="1"/>
    <xf numFmtId="0" fontId="0" fillId="0" borderId="1" xfId="0" applyFont="1" applyBorder="1" applyAlignment="1"/>
    <xf numFmtId="164" fontId="17" fillId="0" borderId="1" xfId="1" applyFont="1" applyBorder="1" applyAlignment="1"/>
    <xf numFmtId="164" fontId="17" fillId="0" borderId="1" xfId="1" applyFont="1" applyBorder="1" applyAlignment="1"/>
    <xf numFmtId="164" fontId="0" fillId="0" borderId="1" xfId="0" applyNumberFormat="1" applyFont="1" applyBorder="1" applyAlignment="1"/>
    <xf numFmtId="164" fontId="25" fillId="0" borderId="1" xfId="0" applyNumberFormat="1" applyFont="1" applyBorder="1" applyAlignment="1"/>
    <xf numFmtId="0" fontId="0" fillId="0" borderId="1" xfId="0" applyFont="1" applyBorder="1" applyAlignment="1">
      <alignment wrapText="1"/>
    </xf>
    <xf numFmtId="164" fontId="17" fillId="0" borderId="1" xfId="1" applyFont="1" applyFill="1" applyBorder="1" applyAlignment="1"/>
    <xf numFmtId="164" fontId="17" fillId="0" borderId="1" xfId="1" applyFont="1" applyFill="1" applyBorder="1" applyAlignment="1"/>
    <xf numFmtId="0" fontId="0" fillId="0" borderId="1" xfId="0" applyFont="1" applyFill="1" applyBorder="1" applyAlignment="1"/>
    <xf numFmtId="43" fontId="17" fillId="0" borderId="1" xfId="13" applyFont="1" applyFill="1" applyBorder="1" applyAlignment="1"/>
    <xf numFmtId="0" fontId="0" fillId="8" borderId="1" xfId="0" applyFont="1" applyFill="1" applyBorder="1" applyAlignment="1"/>
    <xf numFmtId="43" fontId="17" fillId="8" borderId="1" xfId="13" applyFont="1" applyFill="1" applyBorder="1" applyAlignment="1"/>
    <xf numFmtId="43" fontId="0" fillId="0" borderId="0" xfId="0" applyNumberFormat="1" applyFont="1" applyFill="1" applyAlignment="1"/>
    <xf numFmtId="43" fontId="17" fillId="0" borderId="0" xfId="13" applyFont="1" applyFill="1" applyAlignment="1"/>
    <xf numFmtId="43" fontId="0" fillId="0" borderId="1" xfId="0" applyNumberFormat="1" applyFont="1" applyFill="1" applyBorder="1" applyAlignment="1"/>
    <xf numFmtId="43" fontId="17" fillId="0" borderId="0" xfId="13" applyFont="1" applyFill="1" applyBorder="1" applyAlignment="1"/>
    <xf numFmtId="43" fontId="0" fillId="0" borderId="0" xfId="0" applyNumberFormat="1" applyFont="1" applyFill="1" applyBorder="1" applyAlignment="1"/>
    <xf numFmtId="10" fontId="17" fillId="0" borderId="0" xfId="9" applyNumberFormat="1" applyFont="1" applyFill="1" applyAlignment="1"/>
    <xf numFmtId="10" fontId="0" fillId="0" borderId="0" xfId="0" applyNumberFormat="1" applyFont="1" applyFill="1" applyAlignment="1"/>
    <xf numFmtId="0" fontId="0" fillId="9" borderId="0" xfId="0" applyFont="1" applyFill="1" applyAlignment="1"/>
    <xf numFmtId="43" fontId="17" fillId="9" borderId="0" xfId="13" applyFont="1" applyFill="1" applyAlignment="1"/>
    <xf numFmtId="0" fontId="0" fillId="9" borderId="1" xfId="0" applyFont="1" applyFill="1" applyBorder="1" applyAlignment="1"/>
    <xf numFmtId="43" fontId="17" fillId="9" borderId="1" xfId="13" applyFont="1" applyFill="1" applyBorder="1" applyAlignment="1"/>
    <xf numFmtId="43" fontId="0" fillId="9" borderId="1" xfId="0" applyNumberFormat="1" applyFont="1" applyFill="1" applyBorder="1" applyAlignment="1"/>
    <xf numFmtId="0" fontId="0" fillId="9" borderId="0" xfId="0" applyFont="1" applyFill="1" applyAlignment="1">
      <alignment wrapText="1"/>
    </xf>
    <xf numFmtId="0" fontId="0" fillId="9" borderId="1" xfId="0" applyFont="1" applyFill="1" applyBorder="1" applyAlignment="1">
      <alignment wrapText="1"/>
    </xf>
    <xf numFmtId="0" fontId="0" fillId="9" borderId="1" xfId="0" applyFont="1" applyFill="1" applyBorder="1" applyAlignment="1">
      <alignment wrapText="1"/>
    </xf>
    <xf numFmtId="0" fontId="0" fillId="0" borderId="1" xfId="0" applyFont="1" applyFill="1" applyBorder="1" applyAlignment="1">
      <alignment wrapText="1"/>
    </xf>
    <xf numFmtId="0" fontId="0" fillId="0" borderId="0" xfId="0" applyFont="1" applyFill="1" applyAlignment="1">
      <alignment wrapText="1"/>
    </xf>
    <xf numFmtId="0" fontId="0" fillId="0" borderId="2" xfId="0" applyFont="1" applyFill="1" applyBorder="1" applyAlignment="1"/>
    <xf numFmtId="0" fontId="0" fillId="0" borderId="2" xfId="0" applyFont="1" applyFill="1" applyBorder="1" applyAlignment="1">
      <alignment wrapText="1"/>
    </xf>
    <xf numFmtId="43" fontId="17" fillId="0" borderId="2" xfId="13" applyFont="1" applyFill="1" applyBorder="1" applyAlignment="1"/>
    <xf numFmtId="10" fontId="17" fillId="9" borderId="1" xfId="9" applyNumberFormat="1" applyFont="1" applyFill="1" applyBorder="1" applyAlignment="1"/>
    <xf numFmtId="10" fontId="0" fillId="9" borderId="1" xfId="0" applyNumberFormat="1" applyFont="1" applyFill="1" applyBorder="1" applyAlignment="1"/>
    <xf numFmtId="0" fontId="0" fillId="8" borderId="1" xfId="0" applyFont="1" applyFill="1" applyBorder="1" applyAlignment="1">
      <alignment wrapText="1"/>
    </xf>
    <xf numFmtId="10" fontId="17" fillId="8" borderId="1" xfId="9" applyNumberFormat="1" applyFont="1" applyFill="1" applyBorder="1" applyAlignment="1"/>
    <xf numFmtId="10" fontId="0" fillId="8" borderId="1" xfId="0" applyNumberFormat="1" applyFont="1" applyFill="1" applyBorder="1" applyAlignment="1"/>
    <xf numFmtId="0" fontId="0" fillId="8" borderId="1" xfId="0" applyFont="1" applyFill="1" applyBorder="1" applyAlignment="1">
      <alignment wrapText="1"/>
    </xf>
    <xf numFmtId="43" fontId="0" fillId="8" borderId="1" xfId="0" applyNumberFormat="1" applyFont="1" applyFill="1" applyBorder="1" applyAlignment="1"/>
    <xf numFmtId="0" fontId="0" fillId="9" borderId="0" xfId="0" applyFont="1" applyFill="1" applyAlignment="1">
      <alignment horizontal="center"/>
    </xf>
    <xf numFmtId="0" fontId="0" fillId="9" borderId="1" xfId="0" applyFont="1" applyFill="1" applyBorder="1" applyAlignment="1">
      <alignment horizontal="center"/>
    </xf>
    <xf numFmtId="0" fontId="0" fillId="8" borderId="1" xfId="0" applyFont="1" applyFill="1" applyBorder="1" applyAlignment="1">
      <alignment horizontal="center"/>
    </xf>
    <xf numFmtId="0" fontId="0" fillId="0" borderId="2" xfId="0" applyFont="1" applyFill="1" applyBorder="1" applyAlignment="1">
      <alignment horizontal="center"/>
    </xf>
    <xf numFmtId="0" fontId="0" fillId="0" borderId="1" xfId="0" applyFont="1" applyFill="1" applyBorder="1" applyAlignment="1">
      <alignment horizontal="center"/>
    </xf>
    <xf numFmtId="0" fontId="0" fillId="0" borderId="0" xfId="0" applyFont="1" applyFill="1" applyAlignment="1">
      <alignment horizontal="center"/>
    </xf>
    <xf numFmtId="0" fontId="6" fillId="0" borderId="18" xfId="0" applyFont="1" applyBorder="1" applyAlignment="1">
      <alignment horizontal="left" vertical="center" wrapText="1"/>
    </xf>
    <xf numFmtId="0" fontId="0" fillId="0" borderId="0" xfId="0" applyFont="1" applyAlignment="1">
      <alignment wrapText="1"/>
    </xf>
    <xf numFmtId="49" fontId="2" fillId="0" borderId="18" xfId="0" applyNumberFormat="1" applyFont="1" applyBorder="1" applyAlignment="1">
      <alignment horizontal="center" vertical="center" wrapText="1"/>
    </xf>
    <xf numFmtId="40" fontId="2" fillId="0" borderId="18" xfId="0" applyNumberFormat="1" applyFont="1" applyBorder="1" applyAlignment="1">
      <alignment horizontal="center" vertical="center" wrapText="1"/>
    </xf>
    <xf numFmtId="4" fontId="2" fillId="0" borderId="18" xfId="0" applyNumberFormat="1" applyFont="1" applyBorder="1" applyAlignment="1">
      <alignment horizontal="center" vertical="center" wrapText="1"/>
    </xf>
    <xf numFmtId="0" fontId="2" fillId="0" borderId="18" xfId="0" applyFont="1" applyBorder="1" applyAlignment="1">
      <alignment horizontal="right" vertical="center" wrapText="1"/>
    </xf>
    <xf numFmtId="170" fontId="2" fillId="0" borderId="18" xfId="0" applyNumberFormat="1" applyFont="1" applyBorder="1" applyAlignment="1">
      <alignment vertical="center" wrapText="1"/>
    </xf>
    <xf numFmtId="170" fontId="10" fillId="0" borderId="18" xfId="0" applyNumberFormat="1" applyFont="1" applyBorder="1" applyAlignment="1">
      <alignment vertical="center" wrapText="1"/>
    </xf>
    <xf numFmtId="170" fontId="7" fillId="0" borderId="0" xfId="0" applyNumberFormat="1" applyFont="1" applyAlignment="1">
      <alignment horizontal="center" vertical="center" wrapText="1"/>
    </xf>
    <xf numFmtId="43" fontId="0" fillId="0" borderId="0" xfId="0" applyNumberFormat="1" applyFont="1" applyAlignment="1">
      <alignment wrapText="1"/>
    </xf>
    <xf numFmtId="0" fontId="10" fillId="4" borderId="18" xfId="0" applyFont="1" applyFill="1" applyBorder="1" applyAlignment="1">
      <alignment horizontal="right" vertical="center" wrapText="1"/>
    </xf>
    <xf numFmtId="0" fontId="10" fillId="4" borderId="18" xfId="0" applyFont="1" applyFill="1" applyBorder="1" applyAlignment="1">
      <alignment horizontal="center" vertical="center" wrapText="1"/>
    </xf>
    <xf numFmtId="0" fontId="2" fillId="4" borderId="18" xfId="0" applyFont="1" applyFill="1" applyBorder="1" applyAlignment="1">
      <alignment horizontal="center" vertical="center" wrapText="1"/>
    </xf>
    <xf numFmtId="170" fontId="2" fillId="4" borderId="18" xfId="0" applyNumberFormat="1" applyFont="1" applyFill="1" applyBorder="1" applyAlignment="1">
      <alignment vertical="center" wrapText="1"/>
    </xf>
    <xf numFmtId="170" fontId="10" fillId="4" borderId="18" xfId="0" applyNumberFormat="1" applyFont="1" applyFill="1" applyBorder="1" applyAlignment="1">
      <alignment vertical="center" wrapText="1"/>
    </xf>
    <xf numFmtId="0" fontId="2" fillId="0" borderId="18" xfId="0" applyFont="1" applyFill="1" applyBorder="1" applyAlignment="1">
      <alignment horizontal="right" vertical="center" wrapText="1"/>
    </xf>
    <xf numFmtId="0" fontId="2" fillId="0" borderId="18" xfId="0" applyFont="1" applyFill="1" applyBorder="1" applyAlignment="1">
      <alignment horizontal="center" vertical="center" wrapText="1"/>
    </xf>
    <xf numFmtId="170" fontId="2" fillId="0" borderId="18" xfId="0" applyNumberFormat="1" applyFont="1" applyFill="1" applyBorder="1" applyAlignment="1">
      <alignment vertical="center" wrapText="1"/>
    </xf>
    <xf numFmtId="0" fontId="20" fillId="0" borderId="0" xfId="0" applyFont="1" applyAlignment="1">
      <alignment wrapText="1"/>
    </xf>
    <xf numFmtId="4" fontId="20" fillId="0" borderId="1" xfId="0" applyNumberFormat="1" applyFont="1" applyBorder="1" applyAlignment="1">
      <alignment wrapText="1"/>
    </xf>
    <xf numFmtId="0" fontId="20" fillId="0" borderId="1" xfId="0" applyFont="1" applyBorder="1" applyAlignment="1">
      <alignment wrapText="1"/>
    </xf>
    <xf numFmtId="0" fontId="20" fillId="0" borderId="1" xfId="0" applyFont="1" applyFill="1" applyBorder="1" applyAlignment="1">
      <alignment wrapText="1"/>
    </xf>
    <xf numFmtId="170" fontId="2" fillId="0" borderId="18" xfId="0" applyNumberFormat="1" applyFont="1" applyBorder="1" applyAlignment="1">
      <alignment horizontal="right" vertical="center" wrapText="1"/>
    </xf>
    <xf numFmtId="170" fontId="2" fillId="0" borderId="18" xfId="0" applyNumberFormat="1" applyFont="1" applyFill="1" applyBorder="1" applyAlignment="1">
      <alignment horizontal="right" vertical="center" wrapText="1"/>
    </xf>
    <xf numFmtId="12" fontId="2" fillId="0" borderId="18" xfId="0" applyNumberFormat="1" applyFont="1" applyBorder="1" applyAlignment="1">
      <alignment horizontal="right" vertical="center" wrapText="1"/>
    </xf>
    <xf numFmtId="0" fontId="2" fillId="0" borderId="18" xfId="0" applyFont="1" applyBorder="1" applyAlignment="1">
      <alignment horizontal="center" wrapText="1"/>
    </xf>
    <xf numFmtId="0" fontId="2" fillId="0" borderId="24" xfId="0" applyFont="1" applyBorder="1" applyAlignment="1">
      <alignment horizontal="center" wrapText="1"/>
    </xf>
    <xf numFmtId="0" fontId="2" fillId="0" borderId="17" xfId="0" applyFont="1" applyBorder="1" applyAlignment="1">
      <alignment horizontal="center" wrapText="1"/>
    </xf>
    <xf numFmtId="0" fontId="2" fillId="0" borderId="21" xfId="0" applyFont="1" applyBorder="1" applyAlignment="1">
      <alignment horizontal="center" wrapText="1"/>
    </xf>
    <xf numFmtId="0" fontId="2" fillId="3" borderId="18" xfId="0" applyFont="1" applyFill="1" applyBorder="1" applyAlignment="1">
      <alignment horizontal="center" vertical="center" wrapText="1"/>
    </xf>
    <xf numFmtId="170" fontId="2" fillId="0" borderId="24" xfId="0" applyNumberFormat="1" applyFont="1" applyBorder="1" applyAlignment="1">
      <alignment horizontal="right" wrapText="1"/>
    </xf>
    <xf numFmtId="172" fontId="2" fillId="0" borderId="18" xfId="0" applyNumberFormat="1" applyFont="1" applyBorder="1" applyAlignment="1">
      <alignment horizontal="center" vertical="center" wrapText="1"/>
    </xf>
    <xf numFmtId="170" fontId="2" fillId="0" borderId="21" xfId="0" applyNumberFormat="1" applyFont="1" applyBorder="1" applyAlignment="1">
      <alignment horizontal="right" wrapText="1"/>
    </xf>
    <xf numFmtId="0" fontId="2" fillId="0" borderId="17" xfId="0" applyFont="1" applyBorder="1" applyAlignment="1">
      <alignment horizontal="right" wrapText="1"/>
    </xf>
    <xf numFmtId="170" fontId="3" fillId="0" borderId="21" xfId="0" applyNumberFormat="1" applyFont="1" applyBorder="1" applyAlignment="1">
      <alignment wrapText="1"/>
    </xf>
    <xf numFmtId="170" fontId="2" fillId="0" borderId="21" xfId="0" applyNumberFormat="1" applyFont="1" applyBorder="1" applyAlignment="1">
      <alignment wrapText="1"/>
    </xf>
    <xf numFmtId="0" fontId="2" fillId="0" borderId="24" xfId="0" applyFont="1" applyFill="1" applyBorder="1" applyAlignment="1">
      <alignment horizontal="center" wrapText="1"/>
    </xf>
    <xf numFmtId="170" fontId="2" fillId="0" borderId="24" xfId="0" applyNumberFormat="1" applyFont="1" applyFill="1" applyBorder="1" applyAlignment="1">
      <alignment horizontal="right" wrapText="1"/>
    </xf>
    <xf numFmtId="170" fontId="2" fillId="0" borderId="18" xfId="0" applyNumberFormat="1" applyFont="1" applyFill="1" applyBorder="1" applyAlignment="1">
      <alignment horizontal="right" wrapText="1"/>
    </xf>
    <xf numFmtId="170" fontId="2" fillId="0" borderId="17" xfId="0" applyNumberFormat="1" applyFont="1" applyFill="1" applyBorder="1" applyAlignment="1">
      <alignment horizontal="right" wrapText="1"/>
    </xf>
    <xf numFmtId="0" fontId="2" fillId="6" borderId="0" xfId="0" applyFont="1" applyFill="1" applyAlignment="1">
      <alignment horizontal="left" wrapText="1"/>
    </xf>
    <xf numFmtId="0" fontId="2" fillId="10" borderId="18" xfId="0" applyFont="1" applyFill="1" applyBorder="1" applyAlignment="1">
      <alignment horizontal="right" vertical="center" wrapText="1"/>
    </xf>
    <xf numFmtId="0" fontId="2" fillId="10" borderId="17" xfId="0" applyFont="1" applyFill="1" applyBorder="1" applyAlignment="1">
      <alignment horizontal="center" wrapText="1"/>
    </xf>
    <xf numFmtId="170" fontId="2" fillId="0" borderId="17" xfId="0" applyNumberFormat="1" applyFont="1" applyBorder="1" applyAlignment="1">
      <alignment horizontal="right" wrapText="1"/>
    </xf>
    <xf numFmtId="0" fontId="1" fillId="0" borderId="0" xfId="0" applyFont="1" applyAlignment="1">
      <alignment wrapText="1"/>
    </xf>
    <xf numFmtId="0" fontId="2" fillId="0" borderId="17" xfId="0" applyFont="1" applyFill="1" applyBorder="1" applyAlignment="1">
      <alignment horizontal="center" wrapText="1"/>
    </xf>
    <xf numFmtId="0" fontId="10" fillId="10" borderId="18" xfId="0" applyFont="1" applyFill="1" applyBorder="1" applyAlignment="1">
      <alignment horizontal="right" vertical="center" wrapText="1"/>
    </xf>
    <xf numFmtId="0" fontId="10" fillId="10" borderId="17" xfId="0" applyFont="1" applyFill="1" applyBorder="1" applyAlignment="1">
      <alignment horizontal="center" wrapText="1"/>
    </xf>
    <xf numFmtId="0" fontId="10" fillId="10" borderId="21" xfId="0" applyFont="1" applyFill="1" applyBorder="1" applyAlignment="1">
      <alignment horizontal="center" wrapText="1"/>
    </xf>
    <xf numFmtId="0" fontId="10" fillId="0" borderId="18" xfId="0" applyFont="1" applyBorder="1" applyAlignment="1">
      <alignment horizontal="center" vertical="center" wrapText="1"/>
    </xf>
    <xf numFmtId="170" fontId="10" fillId="0" borderId="18" xfId="0" applyNumberFormat="1" applyFont="1" applyBorder="1" applyAlignment="1">
      <alignment horizontal="right" vertical="center" wrapText="1"/>
    </xf>
    <xf numFmtId="170" fontId="10" fillId="0" borderId="17" xfId="0" applyNumberFormat="1" applyFont="1" applyBorder="1" applyAlignment="1">
      <alignment horizontal="right" wrapText="1"/>
    </xf>
    <xf numFmtId="0" fontId="7" fillId="0" borderId="0" xfId="0" applyFont="1" applyAlignment="1">
      <alignment horizontal="right" vertical="center" wrapText="1"/>
    </xf>
    <xf numFmtId="0" fontId="7" fillId="0" borderId="0" xfId="0" applyFont="1" applyAlignment="1">
      <alignment vertical="center" wrapText="1"/>
    </xf>
    <xf numFmtId="0" fontId="2" fillId="0" borderId="0" xfId="0" applyFont="1" applyAlignment="1">
      <alignment vertical="center" wrapText="1"/>
    </xf>
    <xf numFmtId="170" fontId="7" fillId="0" borderId="0" xfId="0" applyNumberFormat="1" applyFont="1" applyAlignment="1">
      <alignment vertical="center" wrapText="1"/>
    </xf>
    <xf numFmtId="43" fontId="17" fillId="0" borderId="0" xfId="13" applyFont="1" applyAlignment="1">
      <alignment wrapText="1"/>
    </xf>
    <xf numFmtId="43" fontId="7" fillId="0" borderId="0" xfId="0" applyNumberFormat="1" applyFont="1" applyAlignment="1">
      <alignment vertical="center" wrapText="1"/>
    </xf>
    <xf numFmtId="0" fontId="0" fillId="0" borderId="0" xfId="0" applyFont="1" applyAlignment="1">
      <alignment wrapText="1"/>
    </xf>
    <xf numFmtId="10" fontId="0" fillId="0" borderId="0" xfId="0" applyNumberFormat="1" applyFont="1" applyAlignment="1">
      <alignment wrapText="1"/>
    </xf>
    <xf numFmtId="0" fontId="1" fillId="0" borderId="0" xfId="0" applyFont="1" applyAlignment="1">
      <alignment horizontal="center" vertical="center" wrapText="1"/>
    </xf>
    <xf numFmtId="0" fontId="24" fillId="0" borderId="33" xfId="0" applyFont="1" applyBorder="1" applyAlignment="1">
      <alignment horizontal="left" vertical="center"/>
    </xf>
    <xf numFmtId="0" fontId="0" fillId="0" borderId="0" xfId="0" applyFont="1" applyAlignment="1"/>
    <xf numFmtId="0" fontId="22" fillId="0" borderId="0" xfId="0" applyFont="1"/>
    <xf numFmtId="0" fontId="23" fillId="0" borderId="33" xfId="0" applyFont="1" applyBorder="1" applyAlignment="1">
      <alignment horizontal="left" vertical="center"/>
    </xf>
    <xf numFmtId="0" fontId="24" fillId="0" borderId="0" xfId="0" applyFont="1"/>
    <xf numFmtId="0" fontId="0" fillId="0" borderId="0" xfId="0" applyFont="1" applyAlignment="1">
      <alignment wrapText="1"/>
    </xf>
    <xf numFmtId="43" fontId="17" fillId="0" borderId="0" xfId="13" applyFont="1" applyAlignment="1">
      <alignment wrapText="1"/>
    </xf>
    <xf numFmtId="43" fontId="20" fillId="9" borderId="1" xfId="13" applyFont="1" applyFill="1" applyBorder="1" applyAlignment="1">
      <alignment wrapText="1"/>
    </xf>
    <xf numFmtId="170" fontId="20" fillId="9" borderId="1" xfId="0" applyNumberFormat="1" applyFont="1" applyFill="1" applyBorder="1" applyAlignment="1">
      <alignment wrapText="1"/>
    </xf>
    <xf numFmtId="0" fontId="20" fillId="9" borderId="1" xfId="0" applyFont="1" applyFill="1" applyBorder="1" applyAlignment="1">
      <alignment wrapText="1"/>
    </xf>
    <xf numFmtId="170" fontId="2" fillId="9" borderId="18" xfId="0" applyNumberFormat="1" applyFont="1" applyFill="1" applyBorder="1" applyAlignment="1">
      <alignment vertical="center" wrapText="1"/>
    </xf>
    <xf numFmtId="43" fontId="2" fillId="9" borderId="1" xfId="13" applyFont="1" applyFill="1" applyBorder="1" applyAlignment="1">
      <alignment wrapText="1"/>
    </xf>
    <xf numFmtId="0" fontId="2" fillId="9" borderId="1" xfId="0" applyFont="1" applyFill="1" applyBorder="1" applyAlignment="1">
      <alignment wrapText="1"/>
    </xf>
    <xf numFmtId="43" fontId="20" fillId="9" borderId="1" xfId="0" applyNumberFormat="1" applyFont="1" applyFill="1" applyBorder="1" applyAlignment="1">
      <alignment wrapText="1"/>
    </xf>
    <xf numFmtId="10" fontId="17" fillId="0" borderId="0" xfId="9" applyNumberFormat="1" applyFont="1" applyAlignment="1">
      <alignment wrapText="1"/>
    </xf>
    <xf numFmtId="0" fontId="0" fillId="0" borderId="1" xfId="0" applyBorder="1" applyAlignment="1">
      <alignment horizontal="center" vertical="center" wrapText="1"/>
    </xf>
    <xf numFmtId="175" fontId="18" fillId="0" borderId="1" xfId="13" applyNumberFormat="1" applyFont="1" applyBorder="1" applyAlignment="1">
      <alignment horizontal="center"/>
    </xf>
    <xf numFmtId="10" fontId="0" fillId="0" borderId="1" xfId="0" applyNumberFormat="1" applyBorder="1" applyAlignment="1">
      <alignment horizontal="center"/>
    </xf>
    <xf numFmtId="175" fontId="0" fillId="0" borderId="1" xfId="0" applyNumberFormat="1" applyBorder="1" applyAlignment="1">
      <alignment horizontal="center"/>
    </xf>
    <xf numFmtId="176" fontId="17" fillId="0" borderId="0" xfId="9" applyNumberFormat="1" applyFont="1" applyAlignment="1">
      <alignment wrapText="1"/>
    </xf>
    <xf numFmtId="176" fontId="0" fillId="0" borderId="0" xfId="0" applyNumberFormat="1" applyFont="1" applyAlignment="1">
      <alignment wrapText="1"/>
    </xf>
    <xf numFmtId="177" fontId="20" fillId="9" borderId="1" xfId="13" applyNumberFormat="1" applyFont="1" applyFill="1" applyBorder="1" applyAlignment="1">
      <alignment wrapText="1"/>
    </xf>
    <xf numFmtId="2" fontId="20" fillId="9" borderId="1" xfId="0" applyNumberFormat="1" applyFont="1" applyFill="1" applyBorder="1" applyAlignment="1">
      <alignment wrapText="1"/>
    </xf>
    <xf numFmtId="10" fontId="20" fillId="9" borderId="1" xfId="9" applyNumberFormat="1" applyFont="1" applyFill="1" applyBorder="1" applyAlignment="1">
      <alignment wrapText="1"/>
    </xf>
    <xf numFmtId="177" fontId="20" fillId="9" borderId="1" xfId="0" applyNumberFormat="1" applyFont="1" applyFill="1" applyBorder="1" applyAlignment="1">
      <alignment wrapText="1"/>
    </xf>
    <xf numFmtId="4" fontId="17" fillId="0" borderId="0" xfId="13" applyNumberFormat="1" applyFont="1" applyAlignment="1">
      <alignment wrapText="1"/>
    </xf>
    <xf numFmtId="4" fontId="20" fillId="9" borderId="1" xfId="13" applyNumberFormat="1" applyFont="1" applyFill="1" applyBorder="1" applyAlignment="1">
      <alignment wrapText="1"/>
    </xf>
    <xf numFmtId="43" fontId="20" fillId="11" borderId="1" xfId="13" applyFont="1" applyFill="1" applyBorder="1" applyAlignment="1">
      <alignment wrapText="1"/>
    </xf>
    <xf numFmtId="170" fontId="23" fillId="11" borderId="1" xfId="0" applyNumberFormat="1" applyFont="1" applyFill="1" applyBorder="1" applyAlignment="1">
      <alignment wrapText="1"/>
    </xf>
    <xf numFmtId="0" fontId="23" fillId="11" borderId="1" xfId="0" applyFont="1" applyFill="1" applyBorder="1" applyAlignment="1">
      <alignment wrapText="1"/>
    </xf>
    <xf numFmtId="10" fontId="23" fillId="11" borderId="1" xfId="9" applyNumberFormat="1" applyFont="1" applyFill="1" applyBorder="1" applyAlignment="1">
      <alignment wrapText="1"/>
    </xf>
    <xf numFmtId="4" fontId="23" fillId="11" borderId="1" xfId="13" applyNumberFormat="1" applyFont="1" applyFill="1" applyBorder="1" applyAlignment="1">
      <alignment wrapText="1"/>
    </xf>
    <xf numFmtId="0" fontId="20" fillId="11" borderId="1" xfId="0" applyFont="1" applyFill="1" applyBorder="1" applyAlignment="1">
      <alignment wrapText="1"/>
    </xf>
    <xf numFmtId="10" fontId="20" fillId="11" borderId="1" xfId="9" applyNumberFormat="1" applyFont="1" applyFill="1" applyBorder="1" applyAlignment="1">
      <alignment wrapText="1"/>
    </xf>
    <xf numFmtId="4" fontId="20" fillId="11" borderId="1" xfId="13" applyNumberFormat="1" applyFont="1" applyFill="1" applyBorder="1" applyAlignment="1">
      <alignment wrapText="1"/>
    </xf>
    <xf numFmtId="4" fontId="10" fillId="12" borderId="18" xfId="13" applyNumberFormat="1" applyFont="1" applyFill="1" applyBorder="1" applyAlignment="1">
      <alignment vertical="center" wrapText="1"/>
    </xf>
    <xf numFmtId="170" fontId="10" fillId="12" borderId="18" xfId="0" applyNumberFormat="1" applyFont="1" applyFill="1" applyBorder="1" applyAlignment="1">
      <alignment vertical="center" wrapText="1"/>
    </xf>
    <xf numFmtId="2" fontId="23" fillId="11" borderId="1" xfId="0" applyNumberFormat="1" applyFont="1" applyFill="1" applyBorder="1" applyAlignment="1">
      <alignment wrapText="1"/>
    </xf>
    <xf numFmtId="0" fontId="14" fillId="0" borderId="18" xfId="0" applyFont="1" applyBorder="1" applyAlignment="1">
      <alignment horizontal="right" vertical="center" wrapText="1"/>
    </xf>
    <xf numFmtId="0" fontId="14" fillId="0" borderId="18" xfId="0" applyFont="1" applyBorder="1" applyAlignment="1">
      <alignment horizontal="center" vertical="center" wrapText="1"/>
    </xf>
    <xf numFmtId="0" fontId="15" fillId="0" borderId="18" xfId="0" applyFont="1" applyBorder="1" applyAlignment="1">
      <alignment horizontal="left" vertical="center" wrapText="1"/>
    </xf>
    <xf numFmtId="170" fontId="14" fillId="0" borderId="18" xfId="0" applyNumberFormat="1" applyFont="1" applyBorder="1" applyAlignment="1">
      <alignment vertical="center" wrapText="1"/>
    </xf>
    <xf numFmtId="170" fontId="15" fillId="0" borderId="18" xfId="0" applyNumberFormat="1" applyFont="1" applyBorder="1" applyAlignment="1">
      <alignment vertical="center" wrapText="1"/>
    </xf>
    <xf numFmtId="170" fontId="14" fillId="0" borderId="0" xfId="0" applyNumberFormat="1" applyFont="1" applyAlignment="1">
      <alignment horizontal="center" vertical="center" wrapText="1"/>
    </xf>
    <xf numFmtId="10" fontId="26" fillId="0" borderId="0" xfId="0" applyNumberFormat="1" applyFont="1" applyAlignment="1">
      <alignment wrapText="1"/>
    </xf>
    <xf numFmtId="0" fontId="26" fillId="0" borderId="0" xfId="0" applyFont="1" applyAlignment="1">
      <alignment wrapText="1"/>
    </xf>
    <xf numFmtId="43" fontId="26" fillId="0" borderId="1" xfId="13" applyFont="1" applyBorder="1" applyAlignment="1">
      <alignment wrapText="1"/>
    </xf>
    <xf numFmtId="0" fontId="26" fillId="0" borderId="1" xfId="0" applyFont="1" applyBorder="1" applyAlignment="1">
      <alignment wrapText="1"/>
    </xf>
    <xf numFmtId="10" fontId="26" fillId="0" borderId="1" xfId="9" applyNumberFormat="1" applyFont="1" applyBorder="1" applyAlignment="1">
      <alignment wrapText="1"/>
    </xf>
    <xf numFmtId="4" fontId="26" fillId="0" borderId="1" xfId="13" applyNumberFormat="1" applyFont="1" applyBorder="1" applyAlignment="1">
      <alignment wrapText="1"/>
    </xf>
    <xf numFmtId="43" fontId="27" fillId="0" borderId="1" xfId="13" applyFont="1" applyBorder="1" applyAlignment="1">
      <alignment wrapText="1"/>
    </xf>
    <xf numFmtId="0" fontId="6" fillId="0" borderId="38" xfId="0" applyFont="1" applyBorder="1" applyAlignment="1">
      <alignment horizontal="left" vertical="center" wrapText="1"/>
    </xf>
    <xf numFmtId="49" fontId="2" fillId="0" borderId="38" xfId="0" applyNumberFormat="1" applyFont="1" applyBorder="1" applyAlignment="1">
      <alignment horizontal="center" vertical="center" wrapText="1"/>
    </xf>
    <xf numFmtId="0" fontId="2" fillId="0" borderId="17" xfId="0" applyFont="1" applyBorder="1" applyAlignment="1">
      <alignment horizontal="center" vertical="center" wrapText="1"/>
    </xf>
    <xf numFmtId="40" fontId="2" fillId="0" borderId="17"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3" fontId="25" fillId="0" borderId="2" xfId="13" applyFont="1" applyBorder="1" applyAlignment="1">
      <alignment horizontal="center" wrapText="1"/>
    </xf>
    <xf numFmtId="0" fontId="25" fillId="0" borderId="2" xfId="0" applyFont="1" applyBorder="1" applyAlignment="1">
      <alignment horizontal="center" wrapText="1"/>
    </xf>
    <xf numFmtId="10" fontId="25" fillId="0" borderId="2" xfId="9" applyNumberFormat="1" applyFont="1" applyBorder="1" applyAlignment="1">
      <alignment horizontal="center" wrapText="1"/>
    </xf>
    <xf numFmtId="4" fontId="25" fillId="0" borderId="2" xfId="13" applyNumberFormat="1" applyFont="1" applyBorder="1" applyAlignment="1">
      <alignment horizontal="center" wrapText="1"/>
    </xf>
    <xf numFmtId="0" fontId="0" fillId="0" borderId="3" xfId="0" applyFont="1" applyBorder="1" applyAlignment="1">
      <alignment wrapText="1"/>
    </xf>
    <xf numFmtId="43" fontId="17" fillId="0" borderId="3" xfId="13" applyFont="1" applyBorder="1" applyAlignment="1">
      <alignment wrapText="1"/>
    </xf>
    <xf numFmtId="10" fontId="17" fillId="0" borderId="3" xfId="9" applyNumberFormat="1" applyFont="1" applyBorder="1" applyAlignment="1">
      <alignment wrapText="1"/>
    </xf>
    <xf numFmtId="4" fontId="17" fillId="0" borderId="3" xfId="13" applyNumberFormat="1" applyFont="1" applyBorder="1" applyAlignment="1">
      <alignment wrapText="1"/>
    </xf>
    <xf numFmtId="10" fontId="17" fillId="0" borderId="4" xfId="9" applyNumberFormat="1" applyFont="1" applyBorder="1" applyAlignment="1">
      <alignment wrapText="1"/>
    </xf>
    <xf numFmtId="0" fontId="1" fillId="0" borderId="0" xfId="0" applyFont="1" applyBorder="1" applyAlignment="1">
      <alignment wrapText="1"/>
    </xf>
    <xf numFmtId="0" fontId="1" fillId="0" borderId="12" xfId="0" applyFont="1" applyBorder="1" applyAlignment="1">
      <alignment wrapText="1"/>
    </xf>
    <xf numFmtId="0" fontId="0" fillId="0" borderId="0" xfId="0" applyFont="1" applyAlignment="1">
      <alignment wrapText="1"/>
    </xf>
    <xf numFmtId="0" fontId="0" fillId="0" borderId="1" xfId="0" applyFont="1" applyBorder="1" applyAlignment="1">
      <alignment wrapText="1"/>
    </xf>
    <xf numFmtId="0" fontId="0" fillId="0" borderId="0" xfId="0" applyFont="1" applyAlignment="1">
      <alignment vertical="center" wrapText="1"/>
    </xf>
    <xf numFmtId="0" fontId="25" fillId="0" borderId="1" xfId="0" applyFont="1" applyBorder="1" applyAlignment="1">
      <alignment wrapText="1"/>
    </xf>
    <xf numFmtId="0" fontId="7" fillId="0" borderId="0" xfId="0" applyFont="1" applyBorder="1" applyAlignment="1">
      <alignment horizontal="center" vertical="center" wrapText="1"/>
    </xf>
    <xf numFmtId="0" fontId="0" fillId="0" borderId="0" xfId="0" applyFont="1" applyBorder="1" applyAlignment="1">
      <alignment wrapText="1"/>
    </xf>
    <xf numFmtId="43" fontId="17" fillId="0" borderId="5" xfId="13" applyFont="1" applyBorder="1" applyAlignment="1">
      <alignment wrapText="1"/>
    </xf>
    <xf numFmtId="0" fontId="0" fillId="0" borderId="5" xfId="0" applyFont="1" applyBorder="1" applyAlignment="1">
      <alignment wrapText="1"/>
    </xf>
    <xf numFmtId="10" fontId="17" fillId="0" borderId="5" xfId="9" applyNumberFormat="1" applyFont="1" applyBorder="1" applyAlignment="1">
      <alignment wrapText="1"/>
    </xf>
    <xf numFmtId="4" fontId="17" fillId="0" borderId="5" xfId="13" applyNumberFormat="1" applyFont="1" applyBorder="1" applyAlignment="1">
      <alignment wrapText="1"/>
    </xf>
    <xf numFmtId="10" fontId="17" fillId="0" borderId="6" xfId="9" applyNumberFormat="1" applyFont="1" applyBorder="1" applyAlignment="1">
      <alignment wrapText="1"/>
    </xf>
    <xf numFmtId="0" fontId="4" fillId="13" borderId="39" xfId="6" applyFont="1" applyFill="1" applyBorder="1" applyAlignment="1">
      <alignment horizontal="center"/>
    </xf>
    <xf numFmtId="0" fontId="25" fillId="13" borderId="39" xfId="6" applyFont="1" applyFill="1" applyBorder="1" applyAlignment="1">
      <alignment horizontal="center" vertical="center" wrapText="1"/>
    </xf>
    <xf numFmtId="0" fontId="25" fillId="13" borderId="40" xfId="6" applyFont="1" applyFill="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alignment horizontal="center"/>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14" fillId="0" borderId="0" xfId="0" applyFont="1" applyAlignment="1">
      <alignment horizontal="right"/>
    </xf>
    <xf numFmtId="0" fontId="14" fillId="0" borderId="0" xfId="0" applyFont="1" applyAlignment="1">
      <alignment horizontal="left"/>
    </xf>
    <xf numFmtId="0" fontId="14" fillId="0" borderId="0" xfId="0" applyFont="1" applyAlignment="1">
      <alignment horizontal="center"/>
    </xf>
    <xf numFmtId="180" fontId="14" fillId="0" borderId="0" xfId="0" applyNumberFormat="1" applyFont="1" applyAlignment="1">
      <alignment horizontal="right"/>
    </xf>
    <xf numFmtId="181" fontId="14" fillId="0" borderId="0" xfId="0" applyNumberFormat="1" applyFont="1" applyAlignment="1">
      <alignment horizontal="right"/>
    </xf>
    <xf numFmtId="0" fontId="0" fillId="0" borderId="0" xfId="0" applyFont="1" applyAlignment="1"/>
    <xf numFmtId="0" fontId="1" fillId="15" borderId="0" xfId="4" applyFill="1"/>
    <xf numFmtId="0" fontId="1" fillId="15" borderId="0" xfId="4" applyFont="1" applyFill="1"/>
    <xf numFmtId="0" fontId="1" fillId="15" borderId="0" xfId="4" applyFill="1" applyAlignment="1">
      <alignment wrapText="1"/>
    </xf>
    <xf numFmtId="182" fontId="31" fillId="14" borderId="62" xfId="4" applyNumberFormat="1" applyFont="1" applyFill="1" applyBorder="1" applyAlignment="1">
      <alignment horizontal="center" vertical="center" wrapText="1"/>
    </xf>
    <xf numFmtId="49" fontId="32" fillId="15" borderId="62" xfId="4" applyNumberFormat="1" applyFont="1" applyFill="1" applyBorder="1" applyAlignment="1">
      <alignment horizontal="center" vertical="center" wrapText="1"/>
    </xf>
    <xf numFmtId="0" fontId="1" fillId="15" borderId="0" xfId="4" applyFill="1" applyAlignment="1">
      <alignment vertical="center"/>
    </xf>
    <xf numFmtId="182" fontId="32" fillId="15" borderId="62" xfId="4" applyNumberFormat="1" applyFont="1" applyFill="1" applyBorder="1" applyAlignment="1">
      <alignment vertical="center" wrapText="1"/>
    </xf>
    <xf numFmtId="49" fontId="31" fillId="14" borderId="62" xfId="4" applyNumberFormat="1" applyFont="1" applyFill="1" applyBorder="1" applyAlignment="1">
      <alignment horizontal="center" vertical="center" wrapText="1"/>
    </xf>
    <xf numFmtId="10" fontId="1" fillId="15" borderId="0" xfId="4" applyNumberFormat="1" applyFill="1" applyAlignment="1">
      <alignment vertical="center"/>
    </xf>
    <xf numFmtId="182" fontId="31" fillId="14" borderId="62" xfId="4" applyNumberFormat="1" applyFont="1" applyFill="1" applyBorder="1" applyAlignment="1">
      <alignment vertical="center" wrapText="1"/>
    </xf>
    <xf numFmtId="4" fontId="1" fillId="15" borderId="0" xfId="4" applyNumberFormat="1" applyFill="1" applyAlignment="1">
      <alignment vertical="center"/>
    </xf>
    <xf numFmtId="0" fontId="25" fillId="14" borderId="62" xfId="0" applyFont="1" applyFill="1" applyBorder="1" applyAlignment="1">
      <alignment horizontal="center" vertical="center" wrapText="1"/>
    </xf>
    <xf numFmtId="0" fontId="4" fillId="14" borderId="62" xfId="12" applyNumberFormat="1" applyFont="1" applyFill="1" applyBorder="1" applyAlignment="1">
      <alignment horizontal="center" vertical="center" wrapText="1"/>
    </xf>
    <xf numFmtId="0" fontId="4" fillId="14" borderId="62" xfId="3" applyFont="1" applyFill="1" applyBorder="1" applyAlignment="1">
      <alignment horizontal="center" vertical="center" wrapText="1"/>
    </xf>
    <xf numFmtId="43" fontId="4" fillId="14" borderId="62" xfId="13" applyFont="1" applyFill="1" applyBorder="1" applyAlignment="1">
      <alignment horizontal="center" vertical="center" wrapText="1"/>
    </xf>
    <xf numFmtId="164" fontId="4" fillId="14" borderId="62" xfId="1" applyFont="1" applyFill="1" applyBorder="1" applyAlignment="1">
      <alignment horizontal="center" vertical="center" wrapText="1"/>
    </xf>
    <xf numFmtId="43" fontId="4" fillId="14" borderId="62" xfId="13" applyFont="1" applyFill="1" applyBorder="1" applyAlignment="1">
      <alignment vertical="center" wrapText="1"/>
    </xf>
    <xf numFmtId="164" fontId="4" fillId="14" borderId="62" xfId="1" applyFont="1" applyFill="1" applyBorder="1" applyAlignment="1">
      <alignment vertical="center" wrapText="1"/>
    </xf>
    <xf numFmtId="0" fontId="1" fillId="0" borderId="62" xfId="12" applyNumberFormat="1" applyFont="1" applyBorder="1" applyAlignment="1">
      <alignment horizontal="center" vertical="center"/>
    </xf>
    <xf numFmtId="0" fontId="0" fillId="0" borderId="62" xfId="0" applyBorder="1" applyAlignment="1">
      <alignment horizontal="center" vertical="center"/>
    </xf>
    <xf numFmtId="0" fontId="1" fillId="0" borderId="62" xfId="0" applyFont="1" applyBorder="1" applyAlignment="1">
      <alignment horizontal="justify" vertical="center"/>
    </xf>
    <xf numFmtId="0" fontId="25" fillId="14" borderId="62" xfId="0" applyFont="1" applyFill="1" applyBorder="1" applyAlignment="1">
      <alignment horizontal="center" vertical="center"/>
    </xf>
    <xf numFmtId="164" fontId="29" fillId="14" borderId="62" xfId="1" applyFont="1" applyFill="1" applyBorder="1" applyAlignment="1">
      <alignment horizontal="center" vertical="center"/>
    </xf>
    <xf numFmtId="0" fontId="0" fillId="0" borderId="0" xfId="0" applyFont="1" applyBorder="1" applyAlignment="1"/>
    <xf numFmtId="0" fontId="0" fillId="0" borderId="0" xfId="0" applyFont="1" applyBorder="1" applyAlignment="1">
      <alignment horizontal="center"/>
    </xf>
    <xf numFmtId="4" fontId="0" fillId="0" borderId="0" xfId="0" applyNumberFormat="1" applyFont="1" applyBorder="1" applyAlignment="1"/>
    <xf numFmtId="0" fontId="14" fillId="0" borderId="0" xfId="0" applyFont="1" applyBorder="1" applyAlignment="1">
      <alignment horizontal="left" vertical="center"/>
    </xf>
    <xf numFmtId="0" fontId="14" fillId="0" borderId="0" xfId="0" applyFont="1" applyBorder="1" applyAlignment="1">
      <alignment horizontal="left" vertical="center" wrapText="1"/>
    </xf>
    <xf numFmtId="180" fontId="14" fillId="0" borderId="0" xfId="0" applyNumberFormat="1" applyFont="1" applyBorder="1" applyAlignment="1">
      <alignment horizontal="left" vertical="center"/>
    </xf>
    <xf numFmtId="181" fontId="14" fillId="0" borderId="0" xfId="0" applyNumberFormat="1" applyFont="1" applyBorder="1" applyAlignment="1">
      <alignment horizontal="left" vertical="center"/>
    </xf>
    <xf numFmtId="0" fontId="14" fillId="0" borderId="0" xfId="0" applyFont="1" applyBorder="1" applyAlignment="1">
      <alignment horizontal="right"/>
    </xf>
    <xf numFmtId="0" fontId="14" fillId="0" borderId="0" xfId="0" applyFont="1" applyBorder="1" applyAlignment="1">
      <alignment horizontal="left"/>
    </xf>
    <xf numFmtId="0" fontId="14" fillId="0" borderId="0" xfId="0" applyFont="1" applyBorder="1" applyAlignment="1">
      <alignment horizontal="center"/>
    </xf>
    <xf numFmtId="180" fontId="14" fillId="0" borderId="0" xfId="0" applyNumberFormat="1" applyFont="1" applyBorder="1" applyAlignment="1">
      <alignment horizontal="right"/>
    </xf>
    <xf numFmtId="181" fontId="14" fillId="0" borderId="0" xfId="0" applyNumberFormat="1" applyFont="1" applyBorder="1" applyAlignment="1">
      <alignment horizontal="right"/>
    </xf>
    <xf numFmtId="0" fontId="1" fillId="0" borderId="62" xfId="3" applyFont="1" applyBorder="1" applyAlignment="1">
      <alignment horizontal="center" vertical="center"/>
    </xf>
    <xf numFmtId="43" fontId="1" fillId="0" borderId="62" xfId="13" applyFont="1" applyBorder="1" applyAlignment="1">
      <alignment horizontal="center" vertical="center"/>
    </xf>
    <xf numFmtId="164" fontId="28" fillId="0" borderId="62" xfId="1" applyFont="1" applyBorder="1" applyAlignment="1">
      <alignment horizontal="center" vertical="center"/>
    </xf>
    <xf numFmtId="0" fontId="0" fillId="0" borderId="62" xfId="0" applyFont="1" applyBorder="1" applyAlignment="1">
      <alignment horizontal="center" vertical="center"/>
    </xf>
    <xf numFmtId="43" fontId="1" fillId="0" borderId="62" xfId="13" applyFont="1" applyFill="1" applyBorder="1" applyAlignment="1">
      <alignment horizontal="center" vertical="center"/>
    </xf>
    <xf numFmtId="0" fontId="0" fillId="0" borderId="62" xfId="0" applyFont="1" applyBorder="1" applyAlignment="1">
      <alignment vertical="center"/>
    </xf>
    <xf numFmtId="0" fontId="4" fillId="14" borderId="62" xfId="3" applyFont="1" applyFill="1" applyBorder="1" applyAlignment="1">
      <alignment horizontal="left" vertical="center" wrapText="1"/>
    </xf>
    <xf numFmtId="0" fontId="15" fillId="14" borderId="62" xfId="3" applyFont="1" applyFill="1" applyBorder="1" applyAlignment="1">
      <alignment horizontal="center" vertical="center" wrapText="1"/>
    </xf>
    <xf numFmtId="0" fontId="15" fillId="0" borderId="9" xfId="0" applyFont="1" applyFill="1" applyBorder="1" applyAlignment="1" applyProtection="1">
      <alignment vertical="center"/>
    </xf>
    <xf numFmtId="0" fontId="15" fillId="0" borderId="10" xfId="0" applyFont="1" applyFill="1" applyBorder="1" applyAlignment="1" applyProtection="1">
      <alignment vertical="center"/>
    </xf>
    <xf numFmtId="0" fontId="26" fillId="0" borderId="0" xfId="0" applyFont="1" applyBorder="1"/>
    <xf numFmtId="0" fontId="14" fillId="0" borderId="0" xfId="0" applyFont="1" applyFill="1" applyBorder="1" applyAlignment="1" applyProtection="1">
      <alignment vertical="center"/>
    </xf>
    <xf numFmtId="0" fontId="14" fillId="0" borderId="61" xfId="0" applyFont="1" applyFill="1" applyBorder="1" applyAlignment="1" applyProtection="1">
      <alignment vertical="center"/>
    </xf>
    <xf numFmtId="0" fontId="14" fillId="15" borderId="0" xfId="4" applyFont="1" applyFill="1"/>
    <xf numFmtId="0" fontId="14" fillId="15" borderId="0" xfId="4" applyFont="1" applyFill="1" applyBorder="1"/>
    <xf numFmtId="0" fontId="15" fillId="0" borderId="0" xfId="0" applyFont="1" applyFill="1" applyBorder="1" applyAlignment="1" applyProtection="1">
      <alignment vertical="center"/>
    </xf>
    <xf numFmtId="0" fontId="0" fillId="0" borderId="0" xfId="0" applyFont="1" applyAlignment="1"/>
    <xf numFmtId="0" fontId="1" fillId="0" borderId="0" xfId="0" applyFont="1" applyFill="1" applyBorder="1" applyAlignment="1">
      <alignment vertical="center"/>
    </xf>
    <xf numFmtId="0" fontId="0" fillId="0" borderId="0" xfId="0" applyFont="1" applyAlignment="1"/>
    <xf numFmtId="0" fontId="1" fillId="0" borderId="0" xfId="0" applyFont="1" applyFill="1" applyBorder="1" applyAlignment="1">
      <alignment horizontal="left" vertical="center"/>
    </xf>
    <xf numFmtId="10" fontId="32" fillId="14" borderId="62" xfId="4" applyNumberFormat="1" applyFont="1" applyFill="1" applyBorder="1" applyAlignment="1">
      <alignment vertical="center" wrapText="1"/>
    </xf>
    <xf numFmtId="10" fontId="32" fillId="16" borderId="62" xfId="4" applyNumberFormat="1" applyFont="1" applyFill="1" applyBorder="1" applyAlignment="1">
      <alignment vertical="center" wrapText="1"/>
    </xf>
    <xf numFmtId="49" fontId="32" fillId="16" borderId="62" xfId="4" applyNumberFormat="1" applyFont="1" applyFill="1" applyBorder="1" applyAlignment="1">
      <alignment horizontal="center" vertical="center" wrapText="1"/>
    </xf>
    <xf numFmtId="0" fontId="0" fillId="0" borderId="0" xfId="0" applyFont="1" applyAlignment="1">
      <alignment horizontal="center" wrapText="1"/>
    </xf>
    <xf numFmtId="0" fontId="30"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wrapText="1"/>
    </xf>
    <xf numFmtId="0" fontId="4" fillId="0" borderId="0" xfId="0" applyFont="1" applyBorder="1" applyAlignment="1">
      <alignment horizontal="center" wrapText="1"/>
    </xf>
    <xf numFmtId="0" fontId="25" fillId="13" borderId="41" xfId="6" applyFont="1" applyFill="1" applyBorder="1" applyAlignment="1">
      <alignment horizontal="center" vertical="center" wrapText="1"/>
    </xf>
    <xf numFmtId="0" fontId="16" fillId="0" borderId="48" xfId="6" applyFont="1" applyBorder="1"/>
    <xf numFmtId="0" fontId="25" fillId="6" borderId="49" xfId="6" applyFont="1" applyFill="1" applyBorder="1" applyAlignment="1">
      <alignment horizontal="left" vertical="top" wrapText="1"/>
    </xf>
    <xf numFmtId="0" fontId="16" fillId="0" borderId="50" xfId="6" applyFont="1" applyBorder="1"/>
    <xf numFmtId="0" fontId="25" fillId="6" borderId="44" xfId="6" applyFont="1" applyFill="1" applyBorder="1" applyAlignment="1">
      <alignment horizontal="left" vertical="top" wrapText="1"/>
    </xf>
    <xf numFmtId="0" fontId="16" fillId="0" borderId="45" xfId="6" applyFont="1" applyBorder="1"/>
    <xf numFmtId="0" fontId="25" fillId="0" borderId="1" xfId="0" applyFont="1" applyBorder="1" applyAlignment="1">
      <alignment horizontal="left" wrapText="1"/>
    </xf>
    <xf numFmtId="0" fontId="0" fillId="0" borderId="1" xfId="0" applyFont="1" applyBorder="1" applyAlignment="1">
      <alignment horizontal="center" vertical="center" wrapText="1"/>
    </xf>
    <xf numFmtId="0" fontId="25" fillId="0" borderId="7" xfId="0" applyFont="1" applyBorder="1" applyAlignment="1">
      <alignment horizontal="center" vertical="top" wrapText="1"/>
    </xf>
    <xf numFmtId="0" fontId="25" fillId="0" borderId="0" xfId="0" applyFont="1" applyBorder="1" applyAlignment="1">
      <alignment horizontal="center" vertical="top" wrapText="1"/>
    </xf>
    <xf numFmtId="0" fontId="0" fillId="0" borderId="7" xfId="0" applyFont="1" applyBorder="1" applyAlignment="1">
      <alignment horizontal="center" wrapText="1"/>
    </xf>
    <xf numFmtId="0" fontId="0" fillId="0" borderId="0" xfId="0" applyFont="1" applyBorder="1" applyAlignment="1">
      <alignment horizontal="center" wrapText="1"/>
    </xf>
    <xf numFmtId="0" fontId="25" fillId="0" borderId="7" xfId="0" applyFont="1" applyBorder="1" applyAlignment="1">
      <alignment horizontal="left" wrapText="1"/>
    </xf>
    <xf numFmtId="0" fontId="16" fillId="0" borderId="42" xfId="6" applyFont="1" applyBorder="1"/>
    <xf numFmtId="0" fontId="7" fillId="0" borderId="3" xfId="0" applyFont="1" applyBorder="1" applyAlignment="1">
      <alignment horizontal="center" vertical="center" wrapText="1"/>
    </xf>
    <xf numFmtId="0" fontId="1" fillId="0" borderId="3" xfId="0" applyFont="1" applyBorder="1" applyAlignment="1">
      <alignment wrapText="1"/>
    </xf>
    <xf numFmtId="0" fontId="1" fillId="0" borderId="43" xfId="0" applyFont="1" applyBorder="1" applyAlignment="1">
      <alignment wrapText="1"/>
    </xf>
    <xf numFmtId="0" fontId="25" fillId="6" borderId="44" xfId="6" applyFont="1" applyFill="1" applyBorder="1" applyAlignment="1">
      <alignment horizontal="left" vertical="top"/>
    </xf>
    <xf numFmtId="0" fontId="25" fillId="6" borderId="46" xfId="6" applyFont="1" applyFill="1" applyBorder="1" applyAlignment="1">
      <alignment horizontal="left" vertical="top" wrapText="1"/>
    </xf>
    <xf numFmtId="0" fontId="16" fillId="0" borderId="47" xfId="6" applyFont="1" applyBorder="1"/>
    <xf numFmtId="0" fontId="25" fillId="6" borderId="44" xfId="6" applyFont="1" applyFill="1" applyBorder="1" applyAlignment="1">
      <alignment horizontal="left"/>
    </xf>
    <xf numFmtId="0" fontId="25" fillId="0" borderId="8" xfId="0" applyFont="1" applyBorder="1" applyAlignment="1">
      <alignment horizontal="center" wrapText="1"/>
    </xf>
    <xf numFmtId="0" fontId="25" fillId="0" borderId="3" xfId="0" applyFont="1" applyBorder="1" applyAlignment="1">
      <alignment horizontal="center" wrapText="1"/>
    </xf>
    <xf numFmtId="0" fontId="25" fillId="0" borderId="51" xfId="0" applyFont="1" applyBorder="1" applyAlignment="1">
      <alignment horizontal="center" wrapText="1"/>
    </xf>
    <xf numFmtId="0" fontId="0" fillId="0" borderId="8" xfId="0" applyFont="1" applyBorder="1" applyAlignment="1">
      <alignment horizontal="center" wrapText="1"/>
    </xf>
    <xf numFmtId="0" fontId="0" fillId="0" borderId="51" xfId="0" applyFont="1" applyBorder="1" applyAlignment="1">
      <alignment horizontal="center" wrapText="1"/>
    </xf>
    <xf numFmtId="178" fontId="25" fillId="0" borderId="7" xfId="0" applyNumberFormat="1" applyFont="1" applyBorder="1" applyAlignment="1">
      <alignment horizontal="center" wrapText="1"/>
    </xf>
    <xf numFmtId="178" fontId="25" fillId="0" borderId="52" xfId="0" applyNumberFormat="1" applyFont="1" applyBorder="1" applyAlignment="1">
      <alignment horizontal="center" wrapText="1"/>
    </xf>
    <xf numFmtId="0" fontId="23" fillId="0" borderId="38" xfId="0" applyFont="1" applyBorder="1" applyAlignment="1">
      <alignment horizontal="center" vertical="center"/>
    </xf>
    <xf numFmtId="0" fontId="1" fillId="0" borderId="17" xfId="0" applyFont="1" applyBorder="1"/>
    <xf numFmtId="0" fontId="23" fillId="0" borderId="38" xfId="0" applyFont="1" applyBorder="1" applyAlignment="1">
      <alignment horizontal="left" vertical="center"/>
    </xf>
    <xf numFmtId="10" fontId="10" fillId="0" borderId="38" xfId="0" applyNumberFormat="1" applyFont="1" applyBorder="1" applyAlignment="1">
      <alignment horizontal="center" vertical="center"/>
    </xf>
    <xf numFmtId="4" fontId="10" fillId="0" borderId="38" xfId="0" applyNumberFormat="1" applyFont="1" applyBorder="1" applyAlignment="1">
      <alignment horizontal="center" vertical="center"/>
    </xf>
    <xf numFmtId="170" fontId="23" fillId="0" borderId="38" xfId="0" applyNumberFormat="1" applyFont="1" applyBorder="1" applyAlignment="1">
      <alignment horizontal="left" vertical="center"/>
    </xf>
    <xf numFmtId="0" fontId="13" fillId="0" borderId="38" xfId="0" applyFont="1" applyBorder="1" applyAlignment="1">
      <alignment horizontal="center" vertical="center" wrapText="1"/>
    </xf>
    <xf numFmtId="0" fontId="24" fillId="0" borderId="33" xfId="0" applyFont="1" applyBorder="1" applyAlignment="1">
      <alignment horizontal="left" vertical="center"/>
    </xf>
    <xf numFmtId="0" fontId="1" fillId="0" borderId="22" xfId="0" applyFont="1" applyBorder="1"/>
    <xf numFmtId="170" fontId="10" fillId="0" borderId="38" xfId="0" applyNumberFormat="1" applyFont="1" applyBorder="1" applyAlignment="1">
      <alignment horizontal="center" vertical="center"/>
    </xf>
    <xf numFmtId="0" fontId="9" fillId="0" borderId="57" xfId="0" applyFont="1" applyBorder="1" applyAlignment="1">
      <alignment horizontal="center"/>
    </xf>
    <xf numFmtId="0" fontId="1" fillId="0" borderId="58" xfId="0" applyFont="1" applyBorder="1"/>
    <xf numFmtId="0" fontId="1" fillId="0" borderId="48" xfId="0" applyFont="1" applyBorder="1"/>
    <xf numFmtId="0" fontId="2" fillId="0" borderId="11" xfId="0" applyFont="1" applyBorder="1" applyAlignment="1">
      <alignment horizontal="left"/>
    </xf>
    <xf numFmtId="0" fontId="0" fillId="0" borderId="0" xfId="0" applyFont="1" applyAlignment="1"/>
    <xf numFmtId="170" fontId="2" fillId="0" borderId="38" xfId="0" applyNumberFormat="1" applyFont="1" applyBorder="1" applyAlignment="1">
      <alignment horizontal="center"/>
    </xf>
    <xf numFmtId="170" fontId="13" fillId="0" borderId="38" xfId="0" applyNumberFormat="1" applyFont="1" applyBorder="1" applyAlignment="1">
      <alignment horizontal="center" vertical="center"/>
    </xf>
    <xf numFmtId="0" fontId="1" fillId="0" borderId="59" xfId="0" applyFont="1" applyBorder="1"/>
    <xf numFmtId="0" fontId="10" fillId="0" borderId="28" xfId="0" applyFont="1" applyBorder="1" applyAlignment="1">
      <alignment horizontal="center" vertical="center"/>
    </xf>
    <xf numFmtId="0" fontId="1" fillId="0" borderId="23" xfId="0" applyFont="1" applyBorder="1"/>
    <xf numFmtId="0" fontId="1" fillId="0" borderId="24" xfId="0" applyFont="1" applyBorder="1"/>
    <xf numFmtId="173" fontId="13" fillId="0" borderId="38" xfId="0" applyNumberFormat="1" applyFont="1" applyBorder="1" applyAlignment="1">
      <alignment horizontal="center" vertical="center"/>
    </xf>
    <xf numFmtId="0" fontId="20" fillId="0" borderId="53" xfId="0" applyFont="1" applyBorder="1" applyAlignment="1">
      <alignment horizontal="center" vertical="center"/>
    </xf>
    <xf numFmtId="0" fontId="1" fillId="0" borderId="34" xfId="0" applyFont="1" applyBorder="1"/>
    <xf numFmtId="0" fontId="1" fillId="0" borderId="54" xfId="0" applyFont="1" applyBorder="1"/>
    <xf numFmtId="0" fontId="1" fillId="0" borderId="12" xfId="0" applyFont="1" applyBorder="1"/>
    <xf numFmtId="0" fontId="1" fillId="0" borderId="55" xfId="0" applyFont="1" applyBorder="1"/>
    <xf numFmtId="0" fontId="1" fillId="0" borderId="56" xfId="0" applyFont="1" applyBorder="1"/>
    <xf numFmtId="0" fontId="10" fillId="0" borderId="38" xfId="0" applyFont="1" applyBorder="1" applyAlignment="1">
      <alignment horizontal="center" vertical="center"/>
    </xf>
    <xf numFmtId="0" fontId="10" fillId="0" borderId="38" xfId="0" applyFont="1" applyBorder="1" applyAlignment="1">
      <alignment horizontal="center" vertical="center" wrapText="1"/>
    </xf>
    <xf numFmtId="0" fontId="7" fillId="0" borderId="11" xfId="0" applyFont="1" applyBorder="1" applyAlignment="1">
      <alignment vertical="center" wrapText="1"/>
    </xf>
    <xf numFmtId="0" fontId="1" fillId="0" borderId="36" xfId="0" applyFont="1" applyBorder="1"/>
    <xf numFmtId="0" fontId="11" fillId="0" borderId="32" xfId="0" applyFont="1" applyBorder="1" applyAlignment="1">
      <alignment horizontal="left" vertical="center" wrapText="1"/>
    </xf>
    <xf numFmtId="0" fontId="1" fillId="0" borderId="33" xfId="0" applyFont="1" applyBorder="1"/>
    <xf numFmtId="174" fontId="23" fillId="0" borderId="38" xfId="0" applyNumberFormat="1" applyFont="1" applyBorder="1" applyAlignment="1">
      <alignment horizontal="left" vertical="center"/>
    </xf>
    <xf numFmtId="0" fontId="22" fillId="0" borderId="0" xfId="0" applyFont="1"/>
    <xf numFmtId="0" fontId="24" fillId="0" borderId="0" xfId="0" applyFont="1"/>
    <xf numFmtId="0" fontId="23" fillId="0" borderId="33" xfId="0" applyFont="1" applyBorder="1" applyAlignment="1">
      <alignment horizontal="left" vertical="center"/>
    </xf>
    <xf numFmtId="0" fontId="25" fillId="0" borderId="8" xfId="0" applyFont="1" applyBorder="1" applyAlignment="1">
      <alignment horizontal="center"/>
    </xf>
    <xf numFmtId="0" fontId="25" fillId="0" borderId="4" xfId="0" applyFont="1" applyBorder="1" applyAlignment="1">
      <alignment horizontal="center"/>
    </xf>
    <xf numFmtId="0" fontId="0" fillId="0" borderId="8" xfId="0" applyFont="1" applyBorder="1" applyAlignment="1">
      <alignment horizontal="center"/>
    </xf>
    <xf numFmtId="0" fontId="0" fillId="0" borderId="4" xfId="0" applyFont="1" applyBorder="1" applyAlignment="1">
      <alignment horizontal="center"/>
    </xf>
    <xf numFmtId="0" fontId="20" fillId="0" borderId="11" xfId="0" applyFont="1" applyBorder="1" applyAlignment="1">
      <alignment horizontal="center" vertical="center" wrapText="1"/>
    </xf>
    <xf numFmtId="0" fontId="1" fillId="0" borderId="11" xfId="0" applyFont="1" applyBorder="1"/>
    <xf numFmtId="0" fontId="1" fillId="0" borderId="37" xfId="0" applyFont="1" applyBorder="1"/>
    <xf numFmtId="0" fontId="1" fillId="0" borderId="21" xfId="0" applyFont="1" applyBorder="1"/>
    <xf numFmtId="0" fontId="20" fillId="0" borderId="11" xfId="0" applyFont="1" applyBorder="1" applyAlignment="1">
      <alignment horizontal="left" vertical="center"/>
    </xf>
    <xf numFmtId="0" fontId="1" fillId="0" borderId="0" xfId="0" applyFont="1" applyBorder="1"/>
    <xf numFmtId="0" fontId="20" fillId="0" borderId="28" xfId="0" applyFont="1" applyBorder="1" applyAlignment="1">
      <alignment horizontal="left" vertical="center" wrapText="1"/>
    </xf>
    <xf numFmtId="0" fontId="20" fillId="0" borderId="1" xfId="0" applyFont="1" applyBorder="1" applyAlignment="1">
      <alignment horizontal="center" vertical="center" wrapText="1"/>
    </xf>
    <xf numFmtId="0" fontId="1" fillId="0" borderId="1" xfId="0" applyFont="1" applyBorder="1"/>
    <xf numFmtId="0" fontId="1" fillId="0" borderId="19" xfId="0" applyFont="1" applyBorder="1"/>
    <xf numFmtId="0" fontId="1" fillId="0" borderId="15" xfId="0" applyFont="1" applyBorder="1"/>
    <xf numFmtId="0" fontId="1" fillId="0" borderId="16" xfId="0" applyFont="1" applyBorder="1"/>
    <xf numFmtId="0" fontId="2" fillId="0" borderId="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 fillId="0" borderId="1" xfId="0" applyFont="1" applyFill="1" applyBorder="1"/>
    <xf numFmtId="0" fontId="20" fillId="0" borderId="8"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20" fillId="0" borderId="20" xfId="0" applyFont="1" applyBorder="1" applyAlignment="1">
      <alignment horizontal="center" vertical="center" wrapText="1"/>
    </xf>
    <xf numFmtId="0" fontId="20" fillId="0" borderId="60" xfId="0" applyFont="1" applyBorder="1" applyAlignment="1">
      <alignment horizontal="center" vertical="center"/>
    </xf>
    <xf numFmtId="0" fontId="20" fillId="0" borderId="1" xfId="0" applyFont="1" applyBorder="1" applyAlignment="1">
      <alignment horizontal="center" vertical="center"/>
    </xf>
    <xf numFmtId="0" fontId="1" fillId="0" borderId="13" xfId="0" applyFont="1" applyBorder="1"/>
    <xf numFmtId="0" fontId="1" fillId="0" borderId="14" xfId="0" applyFont="1" applyBorder="1"/>
    <xf numFmtId="0" fontId="20" fillId="0" borderId="1" xfId="0" applyFont="1" applyBorder="1" applyAlignment="1">
      <alignment horizontal="left" vertical="top" wrapText="1"/>
    </xf>
    <xf numFmtId="0" fontId="20" fillId="0" borderId="60" xfId="0" applyFont="1" applyBorder="1" applyAlignment="1">
      <alignment horizontal="center" vertical="center" wrapText="1"/>
    </xf>
    <xf numFmtId="0" fontId="20" fillId="0" borderId="32" xfId="0" applyFont="1" applyBorder="1" applyAlignment="1">
      <alignment horizontal="center" vertical="center"/>
    </xf>
    <xf numFmtId="0" fontId="23" fillId="5" borderId="19" xfId="0" applyFont="1" applyFill="1" applyBorder="1" applyAlignment="1">
      <alignment horizontal="center" vertical="center"/>
    </xf>
    <xf numFmtId="0" fontId="20" fillId="0" borderId="60" xfId="0" applyFont="1" applyBorder="1" applyAlignment="1">
      <alignment horizontal="left" vertical="center"/>
    </xf>
    <xf numFmtId="0" fontId="0" fillId="0" borderId="13" xfId="0" applyFont="1" applyBorder="1" applyAlignment="1">
      <alignment horizontal="center" vertical="top" wrapText="1"/>
    </xf>
    <xf numFmtId="0" fontId="20" fillId="0" borderId="32" xfId="0" applyFont="1" applyBorder="1" applyAlignment="1">
      <alignment horizontal="left" vertical="center"/>
    </xf>
    <xf numFmtId="0" fontId="20" fillId="0" borderId="28" xfId="0" applyFont="1" applyBorder="1" applyAlignment="1">
      <alignment horizontal="left" vertical="center"/>
    </xf>
    <xf numFmtId="0" fontId="2" fillId="0" borderId="28" xfId="0" applyFont="1" applyBorder="1" applyAlignment="1">
      <alignment horizontal="left" vertical="center" wrapText="1"/>
    </xf>
    <xf numFmtId="0" fontId="20" fillId="0" borderId="28" xfId="0" applyFont="1" applyBorder="1" applyAlignment="1">
      <alignment horizontal="left" vertical="top" wrapText="1"/>
    </xf>
    <xf numFmtId="0" fontId="3" fillId="3" borderId="0" xfId="0" applyFont="1" applyFill="1" applyAlignment="1"/>
    <xf numFmtId="0" fontId="5" fillId="0" borderId="32" xfId="0" applyFont="1" applyBorder="1" applyAlignment="1">
      <alignment horizontal="center" vertical="center" wrapText="1"/>
    </xf>
    <xf numFmtId="0" fontId="1" fillId="0" borderId="33" xfId="0" applyFont="1" applyBorder="1" applyAlignment="1">
      <alignment wrapText="1"/>
    </xf>
    <xf numFmtId="0" fontId="1" fillId="0" borderId="34" xfId="0" applyFont="1" applyBorder="1" applyAlignment="1">
      <alignment wrapText="1"/>
    </xf>
    <xf numFmtId="0" fontId="8" fillId="0" borderId="11" xfId="0" applyFont="1" applyBorder="1" applyAlignment="1">
      <alignment horizontal="center" vertical="center" wrapText="1"/>
    </xf>
    <xf numFmtId="0" fontId="0" fillId="0" borderId="0" xfId="0" applyFont="1" applyAlignment="1">
      <alignment wrapText="1"/>
    </xf>
    <xf numFmtId="0" fontId="1" fillId="0" borderId="12" xfId="0" applyFont="1" applyBorder="1" applyAlignment="1">
      <alignment wrapText="1"/>
    </xf>
    <xf numFmtId="0" fontId="9" fillId="0" borderId="37" xfId="0" applyFont="1" applyBorder="1" applyAlignment="1">
      <alignment horizontal="center" vertical="center" wrapText="1"/>
    </xf>
    <xf numFmtId="0" fontId="1" fillId="0" borderId="22" xfId="0" applyFont="1" applyBorder="1" applyAlignment="1">
      <alignment wrapText="1"/>
    </xf>
    <xf numFmtId="0" fontId="1" fillId="0" borderId="21" xfId="0" applyFont="1" applyBorder="1" applyAlignment="1">
      <alignment wrapText="1"/>
    </xf>
    <xf numFmtId="0" fontId="7" fillId="0" borderId="23" xfId="0" applyFont="1" applyBorder="1" applyAlignment="1">
      <alignment horizontal="center" vertical="center" wrapText="1"/>
    </xf>
    <xf numFmtId="0" fontId="1" fillId="0" borderId="23" xfId="0" applyFont="1" applyBorder="1" applyAlignment="1">
      <alignment wrapText="1"/>
    </xf>
    <xf numFmtId="0" fontId="1" fillId="0" borderId="24" xfId="0" applyFont="1" applyBorder="1" applyAlignment="1">
      <alignment wrapText="1"/>
    </xf>
    <xf numFmtId="0" fontId="1" fillId="0" borderId="0" xfId="0" applyFont="1" applyAlignment="1">
      <alignment horizontal="center" vertical="center" wrapText="1"/>
    </xf>
    <xf numFmtId="0" fontId="1" fillId="0" borderId="0" xfId="0" applyFont="1" applyFill="1" applyBorder="1" applyAlignment="1">
      <alignment horizontal="left" vertical="center"/>
    </xf>
    <xf numFmtId="0" fontId="25" fillId="14" borderId="63" xfId="0" applyFont="1" applyFill="1" applyBorder="1" applyAlignment="1">
      <alignment horizontal="center" vertical="center"/>
    </xf>
    <xf numFmtId="0" fontId="25" fillId="14" borderId="64" xfId="0" applyFont="1" applyFill="1" applyBorder="1" applyAlignment="1">
      <alignment horizontal="center" vertical="center"/>
    </xf>
    <xf numFmtId="0" fontId="25" fillId="14" borderId="65" xfId="0" applyFont="1" applyFill="1" applyBorder="1" applyAlignment="1">
      <alignment horizontal="center" vertical="center"/>
    </xf>
    <xf numFmtId="0" fontId="15"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25" fillId="0" borderId="0" xfId="0" applyFont="1" applyBorder="1" applyAlignment="1">
      <alignment horizontal="center" vertical="center" wrapText="1"/>
    </xf>
    <xf numFmtId="0" fontId="1" fillId="0" borderId="0" xfId="0" applyFont="1" applyFill="1" applyBorder="1" applyAlignment="1">
      <alignment horizontal="center" vertical="center"/>
    </xf>
    <xf numFmtId="49" fontId="32" fillId="0" borderId="62" xfId="4" applyNumberFormat="1" applyFont="1" applyBorder="1" applyAlignment="1">
      <alignment horizontal="center" vertical="center" wrapText="1"/>
    </xf>
    <xf numFmtId="0" fontId="32" fillId="0" borderId="62" xfId="4" applyFont="1" applyBorder="1" applyAlignment="1">
      <alignment horizontal="left" vertical="center" wrapText="1"/>
    </xf>
    <xf numFmtId="0" fontId="32" fillId="0" borderId="62" xfId="4" applyFont="1" applyBorder="1" applyAlignment="1">
      <alignment horizontal="center" vertical="center" wrapText="1"/>
    </xf>
    <xf numFmtId="0" fontId="31" fillId="15" borderId="62" xfId="4" applyFont="1" applyFill="1" applyBorder="1" applyAlignment="1">
      <alignment horizontal="center" vertical="center" wrapText="1"/>
    </xf>
  </cellXfs>
  <cellStyles count="17">
    <cellStyle name="Moeda" xfId="1" builtinId="4"/>
    <cellStyle name="Moeda 2" xfId="2"/>
    <cellStyle name="Normal" xfId="0" builtinId="0"/>
    <cellStyle name="Normal 2" xfId="3"/>
    <cellStyle name="Normal 2 2" xfId="4"/>
    <cellStyle name="Normal 2 3" xfId="5"/>
    <cellStyle name="Normal 3" xfId="6"/>
    <cellStyle name="Normal 3 2" xfId="7"/>
    <cellStyle name="Normal 4" xfId="8"/>
    <cellStyle name="Porcentagem" xfId="9" builtinId="5"/>
    <cellStyle name="Porcentagem 2" xfId="10"/>
    <cellStyle name="Porcentagem 3" xfId="16"/>
    <cellStyle name="Separador de milhares 2 2" xfId="11"/>
    <cellStyle name="TableStyleLight1" xfId="12"/>
    <cellStyle name="Vírgula" xfId="13" builtinId="3"/>
    <cellStyle name="Vírgula 2" xfId="14"/>
    <cellStyle name="Vírgula 3" xfId="15"/>
  </cellStyles>
  <dxfs count="45">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
      <font>
        <color rgb="FFFFFFFF"/>
      </font>
      <fill>
        <patternFill patternType="none"/>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gif"/></Relationships>
</file>

<file path=xl/drawings/_rels/drawing3.xml.rels><?xml version="1.0" encoding="UTF-8" standalone="yes"?>
<Relationships xmlns="http://schemas.openxmlformats.org/package/2006/relationships"><Relationship Id="rId1" Type="http://schemas.openxmlformats.org/officeDocument/2006/relationships/image" Target="../media/image4.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83820</xdr:colOff>
      <xdr:row>1</xdr:row>
      <xdr:rowOff>182880</xdr:rowOff>
    </xdr:to>
    <xdr:pic>
      <xdr:nvPicPr>
        <xdr:cNvPr id="62478" name="Imagem 6">
          <a:extLst>
            <a:ext uri="{FF2B5EF4-FFF2-40B4-BE49-F238E27FC236}">
              <a16:creationId xmlns:a16="http://schemas.microsoft.com/office/drawing/2014/main" id="{00000000-0008-0000-0000-00000EF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236220</xdr:colOff>
      <xdr:row>0</xdr:row>
      <xdr:rowOff>0</xdr:rowOff>
    </xdr:from>
    <xdr:to>
      <xdr:col>13</xdr:col>
      <xdr:colOff>1066800</xdr:colOff>
      <xdr:row>1</xdr:row>
      <xdr:rowOff>114300</xdr:rowOff>
    </xdr:to>
    <xdr:pic>
      <xdr:nvPicPr>
        <xdr:cNvPr id="62479" name="Imagem 8">
          <a:extLst>
            <a:ext uri="{FF2B5EF4-FFF2-40B4-BE49-F238E27FC236}">
              <a16:creationId xmlns:a16="http://schemas.microsoft.com/office/drawing/2014/main" id="{00000000-0008-0000-0000-00000FF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1680" y="0"/>
          <a:ext cx="186690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826433</xdr:colOff>
      <xdr:row>0</xdr:row>
      <xdr:rowOff>59391</xdr:rowOff>
    </xdr:from>
    <xdr:to>
      <xdr:col>3</xdr:col>
      <xdr:colOff>685800</xdr:colOff>
      <xdr:row>4</xdr:row>
      <xdr:rowOff>57150</xdr:rowOff>
    </xdr:to>
    <xdr:pic>
      <xdr:nvPicPr>
        <xdr:cNvPr id="2" name="Imagem 1" descr="D:\Users\PPO-USER\Downloads\Brasão - Município de Presidente Olegário.gif">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158" y="59391"/>
          <a:ext cx="1116667" cy="75975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28</xdr:row>
      <xdr:rowOff>171450</xdr:rowOff>
    </xdr:from>
    <xdr:to>
      <xdr:col>10</xdr:col>
      <xdr:colOff>837325</xdr:colOff>
      <xdr:row>29</xdr:row>
      <xdr:rowOff>0</xdr:rowOff>
    </xdr:to>
    <xdr:sp macro="" textlink="">
      <xdr:nvSpPr>
        <xdr:cNvPr id="3" name="Text Box 7">
          <a:extLst>
            <a:ext uri="{FF2B5EF4-FFF2-40B4-BE49-F238E27FC236}">
              <a16:creationId xmlns:a16="http://schemas.microsoft.com/office/drawing/2014/main" id="{00000000-0008-0000-1100-000003000000}"/>
            </a:ext>
          </a:extLst>
        </xdr:cNvPr>
        <xdr:cNvSpPr txBox="1">
          <a:spLocks noChangeArrowheads="1"/>
        </xdr:cNvSpPr>
      </xdr:nvSpPr>
      <xdr:spPr bwMode="auto">
        <a:xfrm>
          <a:off x="47625" y="7972425"/>
          <a:ext cx="11619625" cy="9525"/>
        </a:xfrm>
        <a:prstGeom prst="rect">
          <a:avLst/>
        </a:prstGeom>
        <a:noFill/>
        <a:ln w="9525">
          <a:noFill/>
          <a:miter lim="800000"/>
          <a:headEnd/>
          <a:tailEnd/>
        </a:ln>
      </xdr:spPr>
      <xdr:txBody>
        <a:bodyPr vertOverflow="clip" wrap="square" lIns="27432" tIns="22860" rIns="27432" bIns="0" anchor="t" upright="1"/>
        <a:lstStyle/>
        <a:p>
          <a:pPr algn="ctr" rtl="0">
            <a:defRPr sz="1000"/>
          </a:pPr>
          <a:r>
            <a:rPr lang="pt-BR" sz="800" b="0" i="0" u="none" strike="noStrike" baseline="0">
              <a:solidFill>
                <a:srgbClr val="000000"/>
              </a:solidFill>
              <a:latin typeface="Arial"/>
              <a:cs typeface="Arial"/>
            </a:rPr>
            <a:t>Secretaria de Estado de Transportes e Obras Públicas  - SETOP - MG</a:t>
          </a:r>
          <a:endParaRPr lang="pt-BR" sz="900" b="0" i="0" u="none" strike="noStrike" baseline="0">
            <a:solidFill>
              <a:srgbClr val="000000"/>
            </a:solidFill>
            <a:latin typeface="Arial"/>
            <a:cs typeface="Arial"/>
          </a:endParaRPr>
        </a:p>
        <a:p>
          <a:pPr algn="ctr" rtl="0">
            <a:defRPr sz="1000"/>
          </a:pPr>
          <a:r>
            <a:rPr lang="pt-BR" sz="900" b="0" i="0" u="none" strike="noStrike" baseline="0">
              <a:solidFill>
                <a:srgbClr val="000000"/>
              </a:solidFill>
              <a:latin typeface="Arial"/>
              <a:cs typeface="Arial"/>
            </a:rPr>
            <a:t>Internet: www.transportes.mg.gov.br / E-mail: dco@transportes.mg.gov.br</a:t>
          </a:r>
        </a:p>
        <a:p>
          <a:pPr algn="ctr" rtl="0">
            <a:defRPr sz="1000"/>
          </a:pPr>
          <a:r>
            <a:rPr lang="pt-BR" sz="900" b="0" i="0" u="none" strike="noStrike" baseline="0">
              <a:solidFill>
                <a:srgbClr val="000000"/>
              </a:solidFill>
              <a:latin typeface="Arial"/>
              <a:cs typeface="Arial"/>
            </a:rPr>
            <a:t>Fone Geral: (31) 3239-0999 - Fax: (31) 3239-0899</a:t>
          </a:r>
        </a:p>
        <a:p>
          <a:pPr algn="ctr" rtl="0">
            <a:defRPr sz="1000"/>
          </a:pPr>
          <a:r>
            <a:rPr lang="pt-BR" sz="900" b="0" i="0" u="none" strike="noStrike" baseline="0">
              <a:solidFill>
                <a:srgbClr val="000000"/>
              </a:solidFill>
              <a:latin typeface="Arial"/>
              <a:cs typeface="Arial"/>
            </a:rPr>
            <a:t>Sede: Rua Manaus, nº 467 - Bairro Santa Efigênia - CEP 30150-350 - Belo Horizonte - MG</a:t>
          </a:r>
        </a:p>
      </xdr:txBody>
    </xdr:sp>
    <xdr:clientData/>
  </xdr:twoCellAnchor>
  <xdr:twoCellAnchor editAs="oneCell">
    <xdr:from>
      <xdr:col>1</xdr:col>
      <xdr:colOff>826433</xdr:colOff>
      <xdr:row>0</xdr:row>
      <xdr:rowOff>59391</xdr:rowOff>
    </xdr:from>
    <xdr:to>
      <xdr:col>2</xdr:col>
      <xdr:colOff>838200</xdr:colOff>
      <xdr:row>4</xdr:row>
      <xdr:rowOff>57150</xdr:rowOff>
    </xdr:to>
    <xdr:pic>
      <xdr:nvPicPr>
        <xdr:cNvPr id="5" name="Imagem 4" descr="D:\Users\PPO-USER\Downloads\Brasão - Município de Presidente Olegário.gif">
          <a:extLst>
            <a:ext uri="{FF2B5EF4-FFF2-40B4-BE49-F238E27FC236}">
              <a16:creationId xmlns:a16="http://schemas.microsoft.com/office/drawing/2014/main" id="{00000000-0008-0000-1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3158" y="59391"/>
          <a:ext cx="1116667" cy="759759"/>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7"/>
  <sheetViews>
    <sheetView view="pageBreakPreview" zoomScaleNormal="90" zoomScaleSheetLayoutView="100" workbookViewId="0">
      <selection activeCell="H18" sqref="H18"/>
    </sheetView>
  </sheetViews>
  <sheetFormatPr defaultColWidth="17.28515625" defaultRowHeight="53.45" customHeight="1" x14ac:dyDescent="0.2"/>
  <cols>
    <col min="1" max="1" width="10.42578125" style="243" customWidth="1"/>
    <col min="2" max="2" width="46.7109375" style="243" customWidth="1"/>
    <col min="3" max="3" width="5.85546875" style="243" customWidth="1"/>
    <col min="4" max="4" width="11" style="308" customWidth="1"/>
    <col min="5" max="6" width="9" style="243" customWidth="1"/>
    <col min="7" max="7" width="9" style="260" customWidth="1"/>
    <col min="8" max="11" width="9" style="243" customWidth="1"/>
    <col min="12" max="12" width="12.7109375" style="243" customWidth="1"/>
    <col min="13" max="13" width="9" style="243" customWidth="1"/>
    <col min="14" max="14" width="9" style="309" customWidth="1"/>
    <col min="15" max="15" width="9.85546875" style="243" bestFit="1" customWidth="1"/>
    <col min="16" max="16" width="11.5703125" style="243" bestFit="1" customWidth="1"/>
    <col min="17" max="17" width="8.28515625" style="243" bestFit="1" customWidth="1"/>
    <col min="18" max="18" width="10.5703125" style="317" bestFit="1" customWidth="1"/>
    <col min="19" max="20" width="9" style="328" bestFit="1" customWidth="1"/>
    <col min="21" max="21" width="14.7109375" style="317" bestFit="1" customWidth="1"/>
    <col min="22" max="16384" width="17.28515625" style="243"/>
  </cols>
  <sheetData>
    <row r="1" spans="1:21" s="370" customFormat="1" ht="53.45" customHeight="1" x14ac:dyDescent="0.2">
      <c r="B1" s="456" t="s">
        <v>1367</v>
      </c>
      <c r="C1" s="456"/>
      <c r="D1" s="456"/>
      <c r="E1" s="456"/>
      <c r="F1" s="456"/>
      <c r="G1" s="456"/>
      <c r="H1" s="456"/>
      <c r="I1" s="456"/>
      <c r="J1" s="456"/>
      <c r="K1" s="456"/>
      <c r="L1" s="372"/>
      <c r="M1" s="455"/>
      <c r="N1" s="455"/>
      <c r="R1" s="242" t="s">
        <v>122</v>
      </c>
      <c r="S1" s="93">
        <v>0.22500000000000001</v>
      </c>
      <c r="T1" s="328"/>
      <c r="U1" s="317"/>
    </row>
    <row r="2" spans="1:21" s="370" customFormat="1" ht="9" customHeight="1" thickBot="1" x14ac:dyDescent="0.25">
      <c r="G2" s="260"/>
      <c r="N2" s="309"/>
      <c r="R2" s="242" t="s">
        <v>124</v>
      </c>
      <c r="S2" s="93">
        <v>0.31709999999999999</v>
      </c>
      <c r="T2" s="328"/>
      <c r="U2" s="317"/>
    </row>
    <row r="3" spans="1:21" s="370" customFormat="1" ht="12.75" customHeight="1" x14ac:dyDescent="0.25">
      <c r="A3" s="373" t="s">
        <v>1351</v>
      </c>
      <c r="B3" s="371"/>
      <c r="C3" s="467" t="s">
        <v>1352</v>
      </c>
      <c r="D3" s="467"/>
      <c r="E3" s="371"/>
      <c r="F3" s="371"/>
      <c r="G3" s="468"/>
      <c r="H3" s="468"/>
      <c r="I3" s="468"/>
      <c r="J3" s="468"/>
      <c r="K3" s="463" t="s">
        <v>1353</v>
      </c>
      <c r="L3" s="464"/>
      <c r="N3" s="309"/>
      <c r="R3" s="354" t="s">
        <v>126</v>
      </c>
      <c r="S3" s="355" t="s">
        <v>1319</v>
      </c>
      <c r="T3" s="328"/>
      <c r="U3" s="317"/>
    </row>
    <row r="4" spans="1:21" s="370" customFormat="1" ht="12.75" customHeight="1" x14ac:dyDescent="0.25">
      <c r="A4" s="373" t="s">
        <v>1358</v>
      </c>
      <c r="B4" s="371"/>
      <c r="C4" s="467" t="s">
        <v>1360</v>
      </c>
      <c r="D4" s="467"/>
      <c r="E4" s="371"/>
      <c r="F4" s="371"/>
      <c r="G4" s="468"/>
      <c r="H4" s="468"/>
      <c r="I4" s="468"/>
      <c r="J4" s="468"/>
      <c r="K4" s="478" t="s">
        <v>1354</v>
      </c>
      <c r="L4" s="466"/>
      <c r="N4" s="309"/>
      <c r="R4" s="317"/>
      <c r="S4" s="328"/>
      <c r="T4" s="328"/>
      <c r="U4" s="317"/>
    </row>
    <row r="5" spans="1:21" s="370" customFormat="1" ht="12.75" customHeight="1" x14ac:dyDescent="0.25">
      <c r="A5" s="373" t="s">
        <v>1359</v>
      </c>
      <c r="B5" s="371"/>
      <c r="C5" s="467" t="s">
        <v>1361</v>
      </c>
      <c r="D5" s="467"/>
      <c r="E5" s="371"/>
      <c r="F5" s="371"/>
      <c r="G5" s="373" t="s">
        <v>1363</v>
      </c>
      <c r="H5" s="482"/>
      <c r="I5" s="483"/>
      <c r="J5" s="484"/>
      <c r="K5" s="481" t="s">
        <v>1355</v>
      </c>
      <c r="L5" s="466"/>
      <c r="N5" s="309"/>
      <c r="R5" s="317"/>
      <c r="S5" s="328"/>
      <c r="T5" s="328"/>
      <c r="U5" s="317"/>
    </row>
    <row r="6" spans="1:21" s="370" customFormat="1" ht="13.9" customHeight="1" x14ac:dyDescent="0.25">
      <c r="A6" s="469" t="s">
        <v>1365</v>
      </c>
      <c r="B6" s="471"/>
      <c r="C6" s="467" t="s">
        <v>1362</v>
      </c>
      <c r="D6" s="467"/>
      <c r="E6" s="371"/>
      <c r="F6" s="371"/>
      <c r="G6" s="467" t="s">
        <v>1364</v>
      </c>
      <c r="H6" s="467"/>
      <c r="I6" s="485"/>
      <c r="J6" s="486"/>
      <c r="K6" s="465" t="s">
        <v>1356</v>
      </c>
      <c r="L6" s="466"/>
      <c r="N6" s="309"/>
      <c r="R6" s="317"/>
      <c r="S6" s="328"/>
      <c r="T6" s="328"/>
      <c r="U6" s="317"/>
    </row>
    <row r="7" spans="1:21" s="370" customFormat="1" ht="13.9" customHeight="1" thickBot="1" x14ac:dyDescent="0.3">
      <c r="A7" s="470"/>
      <c r="B7" s="472"/>
      <c r="G7" s="473" t="s">
        <v>1366</v>
      </c>
      <c r="H7" s="473"/>
      <c r="I7" s="487"/>
      <c r="J7" s="488"/>
      <c r="K7" s="479" t="s">
        <v>1357</v>
      </c>
      <c r="L7" s="480"/>
      <c r="N7" s="309"/>
      <c r="R7" s="317"/>
      <c r="S7" s="328"/>
      <c r="T7" s="328"/>
      <c r="U7" s="317"/>
    </row>
    <row r="8" spans="1:21" s="370" customFormat="1" ht="13.9" customHeight="1" x14ac:dyDescent="0.2">
      <c r="G8" s="260"/>
      <c r="N8" s="309"/>
      <c r="R8" s="317"/>
      <c r="S8" s="328"/>
      <c r="T8" s="328"/>
      <c r="U8" s="317"/>
    </row>
    <row r="9" spans="1:21" ht="7.9" customHeight="1" thickBot="1" x14ac:dyDescent="0.25">
      <c r="A9" s="475"/>
      <c r="B9" s="476"/>
      <c r="C9" s="476"/>
      <c r="D9" s="476"/>
      <c r="E9" s="476"/>
      <c r="F9" s="476"/>
      <c r="G9" s="476"/>
      <c r="H9" s="476"/>
      <c r="I9" s="477"/>
      <c r="J9" s="363"/>
      <c r="K9" s="363"/>
      <c r="L9" s="363"/>
      <c r="M9" s="363"/>
      <c r="N9" s="364"/>
      <c r="O9" s="363"/>
      <c r="P9" s="363"/>
      <c r="Q9" s="363"/>
      <c r="R9" s="365"/>
      <c r="S9" s="366"/>
      <c r="T9" s="366"/>
      <c r="U9" s="367"/>
    </row>
    <row r="10" spans="1:21" s="370" customFormat="1" ht="12.75" customHeight="1" x14ac:dyDescent="0.25">
      <c r="A10" s="457" t="s">
        <v>127</v>
      </c>
      <c r="B10" s="457" t="s">
        <v>1374</v>
      </c>
      <c r="C10" s="457" t="s">
        <v>58</v>
      </c>
      <c r="D10" s="459" t="s">
        <v>1368</v>
      </c>
      <c r="E10" s="459" t="s">
        <v>1369</v>
      </c>
      <c r="F10" s="459" t="s">
        <v>1370</v>
      </c>
      <c r="G10" s="459"/>
      <c r="H10" s="461" t="s">
        <v>1371</v>
      </c>
      <c r="I10" s="474"/>
      <c r="J10" s="461" t="s">
        <v>1372</v>
      </c>
      <c r="K10" s="474"/>
      <c r="L10" s="461" t="s">
        <v>1373</v>
      </c>
      <c r="M10" s="462"/>
      <c r="N10" s="376"/>
      <c r="O10" s="377"/>
      <c r="P10" s="377"/>
      <c r="Q10" s="377"/>
      <c r="R10" s="378"/>
      <c r="S10" s="379"/>
      <c r="T10" s="379"/>
      <c r="U10" s="380"/>
    </row>
    <row r="11" spans="1:21" s="370" customFormat="1" ht="12.75" customHeight="1" thickBot="1" x14ac:dyDescent="0.25">
      <c r="A11" s="458"/>
      <c r="B11" s="458"/>
      <c r="C11" s="458"/>
      <c r="D11" s="460"/>
      <c r="E11" s="460"/>
      <c r="F11" s="381" t="s">
        <v>130</v>
      </c>
      <c r="G11" s="381" t="s">
        <v>1043</v>
      </c>
      <c r="H11" s="381" t="s">
        <v>130</v>
      </c>
      <c r="I11" s="381" t="s">
        <v>1043</v>
      </c>
      <c r="J11" s="382" t="s">
        <v>130</v>
      </c>
      <c r="K11" s="382" t="s">
        <v>1043</v>
      </c>
      <c r="L11" s="382" t="s">
        <v>130</v>
      </c>
      <c r="M11" s="383" t="s">
        <v>1043</v>
      </c>
      <c r="N11" s="376"/>
      <c r="O11" s="377"/>
      <c r="P11" s="377"/>
      <c r="Q11" s="377"/>
      <c r="R11" s="378"/>
      <c r="S11" s="379"/>
      <c r="T11" s="379"/>
      <c r="U11" s="380"/>
    </row>
    <row r="12" spans="1:21" s="370" customFormat="1" ht="12.75" customHeight="1" x14ac:dyDescent="0.2">
      <c r="A12" s="374"/>
      <c r="B12" s="368"/>
      <c r="C12" s="368"/>
      <c r="D12" s="368"/>
      <c r="E12" s="368"/>
      <c r="F12" s="368"/>
      <c r="G12" s="368"/>
      <c r="H12" s="368"/>
      <c r="I12" s="369"/>
      <c r="J12" s="375"/>
      <c r="K12" s="375"/>
      <c r="L12" s="375"/>
      <c r="M12" s="375"/>
      <c r="N12" s="376"/>
      <c r="O12" s="377"/>
      <c r="P12" s="377"/>
      <c r="Q12" s="377"/>
      <c r="R12" s="378"/>
      <c r="S12" s="379"/>
      <c r="T12" s="379"/>
      <c r="U12" s="380"/>
    </row>
    <row r="13" spans="1:21" s="370" customFormat="1" ht="12.75" customHeight="1" x14ac:dyDescent="0.2">
      <c r="A13" s="374"/>
      <c r="B13" s="368"/>
      <c r="C13" s="368"/>
      <c r="D13" s="368"/>
      <c r="E13" s="368"/>
      <c r="F13" s="368"/>
      <c r="G13" s="368"/>
      <c r="H13" s="368"/>
      <c r="I13" s="369"/>
      <c r="J13" s="375"/>
      <c r="K13" s="375"/>
      <c r="L13" s="375"/>
      <c r="M13" s="375"/>
      <c r="N13" s="376"/>
      <c r="O13" s="377"/>
      <c r="P13" s="377"/>
      <c r="Q13" s="377"/>
      <c r="R13" s="378"/>
      <c r="S13" s="379"/>
      <c r="T13" s="379"/>
      <c r="U13" s="380"/>
    </row>
    <row r="14" spans="1:21" s="370" customFormat="1" ht="12.75" customHeight="1" x14ac:dyDescent="0.2">
      <c r="A14" s="374"/>
      <c r="B14" s="368"/>
      <c r="C14" s="368"/>
      <c r="D14" s="368"/>
      <c r="E14" s="368"/>
      <c r="F14" s="368"/>
      <c r="G14" s="368"/>
      <c r="H14" s="368"/>
      <c r="I14" s="369"/>
      <c r="J14" s="375"/>
      <c r="K14" s="375"/>
      <c r="L14" s="375"/>
      <c r="M14" s="375"/>
      <c r="N14" s="376"/>
      <c r="O14" s="377"/>
      <c r="P14" s="377"/>
      <c r="Q14" s="377"/>
      <c r="R14" s="378"/>
      <c r="S14" s="379"/>
      <c r="T14" s="379"/>
      <c r="U14" s="380"/>
    </row>
    <row r="15" spans="1:21" ht="25.5" x14ac:dyDescent="0.2">
      <c r="A15" s="356" t="s">
        <v>127</v>
      </c>
      <c r="B15" s="356" t="s">
        <v>128</v>
      </c>
      <c r="C15" s="356" t="s">
        <v>3</v>
      </c>
      <c r="D15" s="356" t="s">
        <v>129</v>
      </c>
      <c r="E15" s="356" t="s">
        <v>86</v>
      </c>
      <c r="F15" s="357" t="s">
        <v>130</v>
      </c>
      <c r="G15" s="357" t="s">
        <v>88</v>
      </c>
      <c r="H15" s="357" t="s">
        <v>89</v>
      </c>
      <c r="I15" s="358" t="s">
        <v>131</v>
      </c>
      <c r="N15" s="359" t="s">
        <v>1344</v>
      </c>
      <c r="O15" s="360" t="s">
        <v>1347</v>
      </c>
      <c r="P15" s="360" t="s">
        <v>10</v>
      </c>
      <c r="Q15" s="360" t="s">
        <v>1347</v>
      </c>
      <c r="R15" s="361" t="s">
        <v>1345</v>
      </c>
      <c r="S15" s="362" t="s">
        <v>10</v>
      </c>
      <c r="T15" s="362" t="s">
        <v>1347</v>
      </c>
      <c r="U15" s="361" t="s">
        <v>1346</v>
      </c>
    </row>
    <row r="16" spans="1:21" s="348" customFormat="1" ht="36" x14ac:dyDescent="0.2">
      <c r="A16" s="341"/>
      <c r="B16" s="342"/>
      <c r="C16" s="342"/>
      <c r="D16" s="343" t="s">
        <v>132</v>
      </c>
      <c r="E16" s="342" t="s">
        <v>133</v>
      </c>
      <c r="F16" s="344" t="s">
        <v>133</v>
      </c>
      <c r="G16" s="344"/>
      <c r="H16" s="344" t="s">
        <v>133</v>
      </c>
      <c r="I16" s="345" t="e">
        <f>I17+I22+I27+I71+I84+I194+I255+I277+I348+I412+I449+I487+I514+I692+I694+I216+I579+I696+I592</f>
        <v>#REF!</v>
      </c>
      <c r="J16" s="346">
        <v>3428335.91</v>
      </c>
      <c r="K16" s="347">
        <v>0.22900000000000001</v>
      </c>
      <c r="N16" s="349"/>
      <c r="O16" s="345" t="e">
        <f>O17+O22+O27+O71+O84+O194+O255+O277+O348+O412+O449+O487+O514+O692+O694+O216+O579+O696+O592</f>
        <v>#REF!</v>
      </c>
      <c r="P16" s="350"/>
      <c r="Q16" s="345" t="e">
        <f>Q17+Q22+Q27+Q71+Q84+Q194+Q255+Q277+Q348+Q412+Q449+Q487+Q514+Q692+Q694+Q216+Q579+Q696+Q592</f>
        <v>#REF!</v>
      </c>
      <c r="R16" s="351"/>
      <c r="S16" s="352"/>
      <c r="T16" s="352"/>
      <c r="U16" s="353" t="e">
        <f>I16-Q16</f>
        <v>#REF!</v>
      </c>
    </row>
    <row r="17" spans="1:21" ht="22.5" x14ac:dyDescent="0.2">
      <c r="A17" s="252" t="s">
        <v>134</v>
      </c>
      <c r="B17" s="253"/>
      <c r="C17" s="253"/>
      <c r="D17" s="96" t="s">
        <v>135</v>
      </c>
      <c r="E17" s="254" t="s">
        <v>133</v>
      </c>
      <c r="F17" s="255" t="s">
        <v>133</v>
      </c>
      <c r="G17" s="255"/>
      <c r="H17" s="255" t="s">
        <v>133</v>
      </c>
      <c r="I17" s="256" t="e">
        <f>SUM(I18:I21)</f>
        <v>#REF!</v>
      </c>
      <c r="J17" s="251"/>
      <c r="K17" s="251"/>
      <c r="N17" s="330"/>
      <c r="O17" s="331" t="e">
        <f>SUM(O18:O21)</f>
        <v>#REF!</v>
      </c>
      <c r="P17" s="332"/>
      <c r="Q17" s="331" t="e">
        <f>SUM(Q18:Q21)</f>
        <v>#REF!</v>
      </c>
      <c r="R17" s="333" t="e">
        <f>O17/I17</f>
        <v>#REF!</v>
      </c>
      <c r="S17" s="334"/>
      <c r="T17" s="334" t="e">
        <f>SUM(T18:T21)</f>
        <v>#REF!</v>
      </c>
      <c r="U17" s="333" t="e">
        <f>1-R17</f>
        <v>#REF!</v>
      </c>
    </row>
    <row r="18" spans="1:21" ht="67.5" x14ac:dyDescent="0.2">
      <c r="A18" s="257" t="s">
        <v>136</v>
      </c>
      <c r="B18" s="258" t="s">
        <v>137</v>
      </c>
      <c r="C18" s="258" t="s">
        <v>138</v>
      </c>
      <c r="D18" s="190" t="s">
        <v>139</v>
      </c>
      <c r="E18" s="258" t="s">
        <v>140</v>
      </c>
      <c r="F18" s="259">
        <v>4002.93</v>
      </c>
      <c r="G18" s="259">
        <f>ROUND(J18-(J18*$K$16),2)</f>
        <v>0.32</v>
      </c>
      <c r="H18" s="259" t="e">
        <f>ROUND(G18*(1+#REF!),2)</f>
        <v>#REF!</v>
      </c>
      <c r="I18" s="259" t="e">
        <f>F18*H18</f>
        <v>#REF!</v>
      </c>
      <c r="J18" s="259">
        <v>0.41</v>
      </c>
      <c r="L18" s="259">
        <v>0.32</v>
      </c>
      <c r="N18" s="310">
        <v>4002.93</v>
      </c>
      <c r="O18" s="313" t="e">
        <f>N18*H18</f>
        <v>#REF!</v>
      </c>
      <c r="P18" s="316">
        <f>N18</f>
        <v>4002.93</v>
      </c>
      <c r="Q18" s="311" t="e">
        <f>O18</f>
        <v>#REF!</v>
      </c>
      <c r="R18" s="326" t="e">
        <f t="shared" ref="R18:R81" si="0">O18/I18</f>
        <v>#REF!</v>
      </c>
      <c r="S18" s="329">
        <f>F18-P18</f>
        <v>0</v>
      </c>
      <c r="T18" s="329" t="e">
        <f>I18-Q18</f>
        <v>#REF!</v>
      </c>
      <c r="U18" s="326" t="e">
        <f t="shared" ref="U18:U81" si="1">1-R18</f>
        <v>#REF!</v>
      </c>
    </row>
    <row r="19" spans="1:21" ht="135" x14ac:dyDescent="0.2">
      <c r="A19" s="247" t="s">
        <v>141</v>
      </c>
      <c r="B19" s="94" t="s">
        <v>151</v>
      </c>
      <c r="C19" s="94" t="s">
        <v>1269</v>
      </c>
      <c r="D19" s="97" t="s">
        <v>1320</v>
      </c>
      <c r="E19" s="94" t="s">
        <v>143</v>
      </c>
      <c r="F19" s="248">
        <v>2</v>
      </c>
      <c r="G19" s="259">
        <f>ROUND(J19-(J19*$K$16),2)</f>
        <v>6665.38</v>
      </c>
      <c r="H19" s="248" t="e">
        <f>ROUND(G19*(1+#REF!),2)</f>
        <v>#REF!</v>
      </c>
      <c r="I19" s="248" t="e">
        <f>F19*H19</f>
        <v>#REF!</v>
      </c>
      <c r="J19" s="259">
        <v>8645.11</v>
      </c>
      <c r="L19" s="243">
        <v>6665.38</v>
      </c>
      <c r="N19" s="310"/>
      <c r="O19" s="312"/>
      <c r="P19" s="312"/>
      <c r="Q19" s="312"/>
      <c r="R19" s="326" t="e">
        <f t="shared" si="0"/>
        <v>#REF!</v>
      </c>
      <c r="S19" s="329">
        <f>F19-P19</f>
        <v>2</v>
      </c>
      <c r="T19" s="329" t="e">
        <f t="shared" ref="T19:T82" si="2">I19-Q19</f>
        <v>#REF!</v>
      </c>
      <c r="U19" s="326" t="e">
        <f t="shared" si="1"/>
        <v>#REF!</v>
      </c>
    </row>
    <row r="20" spans="1:21" ht="90" x14ac:dyDescent="0.2">
      <c r="A20" s="247" t="s">
        <v>142</v>
      </c>
      <c r="B20" s="94" t="s">
        <v>151</v>
      </c>
      <c r="C20" s="94" t="s">
        <v>1271</v>
      </c>
      <c r="D20" s="97" t="s">
        <v>1270</v>
      </c>
      <c r="E20" s="94" t="s">
        <v>143</v>
      </c>
      <c r="F20" s="248">
        <v>2</v>
      </c>
      <c r="G20" s="259">
        <f>ROUND(J20-(J20*$K$16),2)</f>
        <v>396.87</v>
      </c>
      <c r="H20" s="248" t="e">
        <f>ROUND(G20*(1+#REF!),2)</f>
        <v>#REF!</v>
      </c>
      <c r="I20" s="248" t="e">
        <f>F20*H20</f>
        <v>#REF!</v>
      </c>
      <c r="J20" s="259">
        <v>514.75</v>
      </c>
      <c r="L20" s="251">
        <v>396.87</v>
      </c>
      <c r="N20" s="310"/>
      <c r="O20" s="312"/>
      <c r="P20" s="312"/>
      <c r="Q20" s="312"/>
      <c r="R20" s="326" t="e">
        <f t="shared" si="0"/>
        <v>#REF!</v>
      </c>
      <c r="S20" s="329">
        <f>F20-P20</f>
        <v>2</v>
      </c>
      <c r="T20" s="329" t="e">
        <f t="shared" si="2"/>
        <v>#REF!</v>
      </c>
      <c r="U20" s="326" t="e">
        <f t="shared" si="1"/>
        <v>#REF!</v>
      </c>
    </row>
    <row r="21" spans="1:21" ht="67.5" x14ac:dyDescent="0.2">
      <c r="A21" s="247" t="s">
        <v>144</v>
      </c>
      <c r="B21" s="94" t="s">
        <v>137</v>
      </c>
      <c r="C21" s="94" t="s">
        <v>145</v>
      </c>
      <c r="D21" s="97" t="s">
        <v>146</v>
      </c>
      <c r="E21" s="94" t="s">
        <v>140</v>
      </c>
      <c r="F21" s="248">
        <f>3*1.5</f>
        <v>4.5</v>
      </c>
      <c r="G21" s="259">
        <f>ROUND(J21-(J21*$K$16),2)</f>
        <v>236.9</v>
      </c>
      <c r="H21" s="248" t="e">
        <f>ROUND(G21*(1+#REF!),2)</f>
        <v>#REF!</v>
      </c>
      <c r="I21" s="248" t="e">
        <f>F21*H21</f>
        <v>#REF!</v>
      </c>
      <c r="J21" s="260">
        <v>307.26</v>
      </c>
      <c r="L21" s="243">
        <v>236.9</v>
      </c>
      <c r="N21" s="310">
        <v>4.5</v>
      </c>
      <c r="O21" s="313" t="e">
        <f>N21*H21</f>
        <v>#REF!</v>
      </c>
      <c r="P21" s="316">
        <f>N21</f>
        <v>4.5</v>
      </c>
      <c r="Q21" s="311" t="e">
        <f>O21</f>
        <v>#REF!</v>
      </c>
      <c r="R21" s="326" t="e">
        <f t="shared" si="0"/>
        <v>#REF!</v>
      </c>
      <c r="S21" s="329"/>
      <c r="T21" s="329" t="e">
        <f>I21-Q21</f>
        <v>#REF!</v>
      </c>
      <c r="U21" s="326" t="e">
        <f t="shared" si="1"/>
        <v>#REF!</v>
      </c>
    </row>
    <row r="22" spans="1:21" ht="22.5" x14ac:dyDescent="0.2">
      <c r="A22" s="252" t="s">
        <v>148</v>
      </c>
      <c r="B22" s="253"/>
      <c r="C22" s="253"/>
      <c r="D22" s="96" t="s">
        <v>149</v>
      </c>
      <c r="E22" s="254"/>
      <c r="F22" s="255"/>
      <c r="G22" s="255">
        <v>0</v>
      </c>
      <c r="H22" s="255"/>
      <c r="I22" s="256" t="e">
        <f>SUM(I23:I26)</f>
        <v>#REF!</v>
      </c>
      <c r="J22" s="255">
        <v>0</v>
      </c>
      <c r="L22" s="243">
        <v>0</v>
      </c>
      <c r="N22" s="330"/>
      <c r="O22" s="335"/>
      <c r="P22" s="335"/>
      <c r="Q22" s="335"/>
      <c r="R22" s="336" t="e">
        <f t="shared" si="0"/>
        <v>#REF!</v>
      </c>
      <c r="S22" s="337"/>
      <c r="T22" s="338" t="e">
        <f>SUM(T23:T26)</f>
        <v>#REF!</v>
      </c>
      <c r="U22" s="333" t="e">
        <f t="shared" si="1"/>
        <v>#REF!</v>
      </c>
    </row>
    <row r="23" spans="1:21" ht="67.5" x14ac:dyDescent="0.2">
      <c r="A23" s="247" t="s">
        <v>150</v>
      </c>
      <c r="B23" s="94" t="s">
        <v>151</v>
      </c>
      <c r="C23" s="94" t="s">
        <v>152</v>
      </c>
      <c r="D23" s="95" t="s">
        <v>153</v>
      </c>
      <c r="E23" s="94" t="s">
        <v>154</v>
      </c>
      <c r="F23" s="259">
        <v>20</v>
      </c>
      <c r="G23" s="259">
        <f>ROUND(J23-(J23*$K$16),2)</f>
        <v>830.31</v>
      </c>
      <c r="H23" s="248" t="e">
        <f>ROUND(G23*(1+#REF!),2)</f>
        <v>#REF!</v>
      </c>
      <c r="I23" s="248" t="e">
        <f>F23*H23</f>
        <v>#REF!</v>
      </c>
      <c r="J23" s="261">
        <v>1076.92</v>
      </c>
      <c r="L23" s="243">
        <v>830.31</v>
      </c>
      <c r="N23" s="310"/>
      <c r="O23" s="312"/>
      <c r="P23" s="312"/>
      <c r="Q23" s="312"/>
      <c r="R23" s="326" t="e">
        <f t="shared" si="0"/>
        <v>#REF!</v>
      </c>
      <c r="S23" s="329">
        <f>F23-P23</f>
        <v>20</v>
      </c>
      <c r="T23" s="329" t="e">
        <f t="shared" si="2"/>
        <v>#REF!</v>
      </c>
      <c r="U23" s="326" t="e">
        <f t="shared" si="1"/>
        <v>#REF!</v>
      </c>
    </row>
    <row r="24" spans="1:21" ht="67.5" x14ac:dyDescent="0.2">
      <c r="A24" s="247" t="s">
        <v>155</v>
      </c>
      <c r="B24" s="94" t="s">
        <v>151</v>
      </c>
      <c r="C24" s="94" t="s">
        <v>156</v>
      </c>
      <c r="D24" s="95" t="s">
        <v>157</v>
      </c>
      <c r="E24" s="94" t="s">
        <v>154</v>
      </c>
      <c r="F24" s="259">
        <v>18</v>
      </c>
      <c r="G24" s="259">
        <f>ROUND(J24-(J24*$K$16),2)</f>
        <v>710.3</v>
      </c>
      <c r="H24" s="248" t="e">
        <f>ROUND(G24*(1+#REF!),2)</f>
        <v>#REF!</v>
      </c>
      <c r="I24" s="248" t="e">
        <f>F24*H24</f>
        <v>#REF!</v>
      </c>
      <c r="J24" s="262">
        <v>921.27</v>
      </c>
      <c r="L24" s="243">
        <v>710.3</v>
      </c>
      <c r="N24" s="310"/>
      <c r="O24" s="312"/>
      <c r="P24" s="312"/>
      <c r="Q24" s="312"/>
      <c r="R24" s="326" t="e">
        <f t="shared" si="0"/>
        <v>#REF!</v>
      </c>
      <c r="S24" s="329">
        <f>F24-P24</f>
        <v>18</v>
      </c>
      <c r="T24" s="329" t="e">
        <f t="shared" si="2"/>
        <v>#REF!</v>
      </c>
      <c r="U24" s="326" t="e">
        <f t="shared" si="1"/>
        <v>#REF!</v>
      </c>
    </row>
    <row r="25" spans="1:21" ht="112.5" x14ac:dyDescent="0.2">
      <c r="A25" s="247" t="s">
        <v>158</v>
      </c>
      <c r="B25" s="94" t="s">
        <v>137</v>
      </c>
      <c r="C25" s="94">
        <v>72733</v>
      </c>
      <c r="D25" s="95" t="s">
        <v>159</v>
      </c>
      <c r="E25" s="94" t="s">
        <v>143</v>
      </c>
      <c r="F25" s="248">
        <v>1</v>
      </c>
      <c r="G25" s="259">
        <f>ROUND(J25-(J25*$K$16),2)</f>
        <v>464.17</v>
      </c>
      <c r="H25" s="248" t="e">
        <f>ROUND(G25*(1+#REF!),2)</f>
        <v>#REF!</v>
      </c>
      <c r="I25" s="248" t="e">
        <f>F25*H25</f>
        <v>#REF!</v>
      </c>
      <c r="J25" s="262">
        <v>602.03</v>
      </c>
      <c r="L25" s="243">
        <v>464.17</v>
      </c>
      <c r="N25" s="310"/>
      <c r="O25" s="312"/>
      <c r="P25" s="312"/>
      <c r="Q25" s="312"/>
      <c r="R25" s="326" t="e">
        <f t="shared" si="0"/>
        <v>#REF!</v>
      </c>
      <c r="S25" s="329">
        <f>F25-P25</f>
        <v>1</v>
      </c>
      <c r="T25" s="329" t="e">
        <f t="shared" si="2"/>
        <v>#REF!</v>
      </c>
      <c r="U25" s="326" t="e">
        <f t="shared" si="1"/>
        <v>#REF!</v>
      </c>
    </row>
    <row r="26" spans="1:21" s="225" customFormat="1" ht="56.25" x14ac:dyDescent="0.2">
      <c r="A26" s="257" t="s">
        <v>160</v>
      </c>
      <c r="B26" s="258" t="s">
        <v>151</v>
      </c>
      <c r="C26" s="258" t="s">
        <v>161</v>
      </c>
      <c r="D26" s="191" t="s">
        <v>1322</v>
      </c>
      <c r="E26" s="258" t="s">
        <v>94</v>
      </c>
      <c r="F26" s="259">
        <v>346.01</v>
      </c>
      <c r="G26" s="259">
        <f>ROUND(J26-(J26*$K$16),2)</f>
        <v>97.53</v>
      </c>
      <c r="H26" s="259" t="e">
        <f>ROUND(G26*(1+#REF!),2)</f>
        <v>#REF!</v>
      </c>
      <c r="I26" s="259" t="e">
        <f>F26*H26</f>
        <v>#REF!</v>
      </c>
      <c r="J26" s="263">
        <v>126.5</v>
      </c>
      <c r="L26" s="225">
        <v>97.53</v>
      </c>
      <c r="N26" s="310"/>
      <c r="O26" s="312"/>
      <c r="P26" s="312"/>
      <c r="Q26" s="312"/>
      <c r="R26" s="326" t="e">
        <f t="shared" si="0"/>
        <v>#REF!</v>
      </c>
      <c r="S26" s="329">
        <f>F26-P26</f>
        <v>346.01</v>
      </c>
      <c r="T26" s="329" t="e">
        <f t="shared" si="2"/>
        <v>#REF!</v>
      </c>
      <c r="U26" s="326" t="e">
        <f t="shared" si="1"/>
        <v>#REF!</v>
      </c>
    </row>
    <row r="27" spans="1:21" ht="45" x14ac:dyDescent="0.2">
      <c r="A27" s="252" t="s">
        <v>162</v>
      </c>
      <c r="B27" s="253"/>
      <c r="C27" s="253"/>
      <c r="D27" s="96" t="s">
        <v>163</v>
      </c>
      <c r="E27" s="254"/>
      <c r="F27" s="255"/>
      <c r="G27" s="255">
        <v>0</v>
      </c>
      <c r="H27" s="255"/>
      <c r="I27" s="256" t="e">
        <f>SUM(I29:I70)</f>
        <v>#REF!</v>
      </c>
      <c r="J27" s="255">
        <v>0</v>
      </c>
      <c r="L27" s="243">
        <v>0</v>
      </c>
      <c r="N27" s="330"/>
      <c r="O27" s="339" t="e">
        <f>SUM(O29:O70)</f>
        <v>#REF!</v>
      </c>
      <c r="P27" s="335"/>
      <c r="Q27" s="339" t="e">
        <f>SUM(Q29:Q70)</f>
        <v>#REF!</v>
      </c>
      <c r="R27" s="333" t="e">
        <f t="shared" si="0"/>
        <v>#REF!</v>
      </c>
      <c r="S27" s="337"/>
      <c r="T27" s="338" t="e">
        <f>SUM(T29:T70)</f>
        <v>#REF!</v>
      </c>
      <c r="U27" s="333" t="e">
        <f t="shared" si="1"/>
        <v>#REF!</v>
      </c>
    </row>
    <row r="28" spans="1:21" ht="67.5" x14ac:dyDescent="0.2">
      <c r="A28" s="252" t="s">
        <v>164</v>
      </c>
      <c r="B28" s="253"/>
      <c r="C28" s="253"/>
      <c r="D28" s="96" t="s">
        <v>165</v>
      </c>
      <c r="E28" s="254"/>
      <c r="F28" s="255"/>
      <c r="G28" s="255"/>
      <c r="H28" s="255"/>
      <c r="I28" s="256"/>
      <c r="J28" s="255"/>
      <c r="N28" s="330"/>
      <c r="O28" s="335"/>
      <c r="P28" s="335"/>
      <c r="Q28" s="335"/>
      <c r="R28" s="333"/>
      <c r="S28" s="337"/>
      <c r="T28" s="337"/>
      <c r="U28" s="333"/>
    </row>
    <row r="29" spans="1:21" ht="45" x14ac:dyDescent="0.2">
      <c r="A29" s="247" t="s">
        <v>166</v>
      </c>
      <c r="B29" s="94" t="s">
        <v>137</v>
      </c>
      <c r="C29" s="94">
        <v>73610</v>
      </c>
      <c r="D29" s="97" t="s">
        <v>167</v>
      </c>
      <c r="E29" s="94" t="s">
        <v>94</v>
      </c>
      <c r="F29" s="264">
        <v>2260.5</v>
      </c>
      <c r="G29" s="259">
        <f>ROUND(J29-(J29*$K$16),2)</f>
        <v>0.84</v>
      </c>
      <c r="H29" s="248" t="e">
        <f>ROUND(G29*(1+#REF!),2)</f>
        <v>#REF!</v>
      </c>
      <c r="I29" s="248" t="e">
        <f>F29*H29</f>
        <v>#REF!</v>
      </c>
      <c r="J29" s="262">
        <v>1.0900000000000001</v>
      </c>
      <c r="L29" s="243">
        <v>0.84</v>
      </c>
      <c r="N29" s="310">
        <v>2260.5</v>
      </c>
      <c r="O29" s="313" t="e">
        <f>N29*H29</f>
        <v>#REF!</v>
      </c>
      <c r="P29" s="316">
        <f>N29</f>
        <v>2260.5</v>
      </c>
      <c r="Q29" s="311" t="e">
        <f>O29</f>
        <v>#REF!</v>
      </c>
      <c r="R29" s="326" t="e">
        <f t="shared" si="0"/>
        <v>#REF!</v>
      </c>
      <c r="S29" s="329">
        <f>F29-P29</f>
        <v>0</v>
      </c>
      <c r="T29" s="329" t="e">
        <f t="shared" si="2"/>
        <v>#REF!</v>
      </c>
      <c r="U29" s="326" t="e">
        <f t="shared" si="1"/>
        <v>#REF!</v>
      </c>
    </row>
    <row r="30" spans="1:21" ht="67.5" x14ac:dyDescent="0.2">
      <c r="A30" s="247" t="s">
        <v>168</v>
      </c>
      <c r="B30" s="94" t="s">
        <v>137</v>
      </c>
      <c r="C30" s="94" t="s">
        <v>138</v>
      </c>
      <c r="D30" s="97" t="s">
        <v>139</v>
      </c>
      <c r="E30" s="94" t="s">
        <v>140</v>
      </c>
      <c r="F30" s="248">
        <v>1571.18</v>
      </c>
      <c r="G30" s="259">
        <f>ROUND(J30-(J30*$K$16),2)</f>
        <v>0.32</v>
      </c>
      <c r="H30" s="248" t="e">
        <f>ROUND(G30*(1+#REF!),2)</f>
        <v>#REF!</v>
      </c>
      <c r="I30" s="248" t="e">
        <f>F30*H30</f>
        <v>#REF!</v>
      </c>
      <c r="J30" s="262">
        <v>0.41</v>
      </c>
      <c r="L30" s="243">
        <v>0.32</v>
      </c>
      <c r="N30" s="310">
        <v>1571.18</v>
      </c>
      <c r="O30" s="313" t="e">
        <f>N30*H30</f>
        <v>#REF!</v>
      </c>
      <c r="P30" s="316">
        <f>N30</f>
        <v>1571.18</v>
      </c>
      <c r="Q30" s="311" t="e">
        <f>O30</f>
        <v>#REF!</v>
      </c>
      <c r="R30" s="326" t="e">
        <f t="shared" si="0"/>
        <v>#REF!</v>
      </c>
      <c r="S30" s="329">
        <f>F30-P30</f>
        <v>0</v>
      </c>
      <c r="T30" s="329" t="e">
        <f t="shared" si="2"/>
        <v>#REF!</v>
      </c>
      <c r="U30" s="326" t="e">
        <f t="shared" si="1"/>
        <v>#REF!</v>
      </c>
    </row>
    <row r="31" spans="1:21" ht="112.5" x14ac:dyDescent="0.2">
      <c r="A31" s="247" t="s">
        <v>169</v>
      </c>
      <c r="B31" s="94" t="s">
        <v>170</v>
      </c>
      <c r="C31" s="94">
        <v>65000010</v>
      </c>
      <c r="D31" s="97" t="s">
        <v>171</v>
      </c>
      <c r="E31" s="94" t="s">
        <v>143</v>
      </c>
      <c r="F31" s="248">
        <v>360</v>
      </c>
      <c r="G31" s="259">
        <f>ROUND(J31-(J31*$K$16),2)</f>
        <v>0.51</v>
      </c>
      <c r="H31" s="248" t="e">
        <f>ROUND(G31*(1+#REF!),2)</f>
        <v>#REF!</v>
      </c>
      <c r="I31" s="248" t="e">
        <f>F31*H31</f>
        <v>#REF!</v>
      </c>
      <c r="J31" s="259">
        <v>0.66</v>
      </c>
      <c r="L31" s="243">
        <v>0.51</v>
      </c>
      <c r="N31" s="310"/>
      <c r="O31" s="312"/>
      <c r="P31" s="312"/>
      <c r="Q31" s="312"/>
      <c r="R31" s="326" t="e">
        <f t="shared" si="0"/>
        <v>#REF!</v>
      </c>
      <c r="S31" s="329">
        <f>F31-P31</f>
        <v>360</v>
      </c>
      <c r="T31" s="329" t="e">
        <f t="shared" si="2"/>
        <v>#REF!</v>
      </c>
      <c r="U31" s="326" t="e">
        <f t="shared" si="1"/>
        <v>#REF!</v>
      </c>
    </row>
    <row r="32" spans="1:21" ht="101.25" x14ac:dyDescent="0.2">
      <c r="A32" s="247" t="s">
        <v>172</v>
      </c>
      <c r="B32" s="94" t="s">
        <v>170</v>
      </c>
      <c r="C32" s="94">
        <v>65000014</v>
      </c>
      <c r="D32" s="97" t="s">
        <v>173</v>
      </c>
      <c r="E32" s="94" t="s">
        <v>140</v>
      </c>
      <c r="F32" s="264">
        <v>376.75</v>
      </c>
      <c r="G32" s="259">
        <f>ROUND(J32-(J32*$K$16),2)</f>
        <v>4.17</v>
      </c>
      <c r="H32" s="248" t="e">
        <f>ROUND(G32*(1+#REF!),2)</f>
        <v>#REF!</v>
      </c>
      <c r="I32" s="248" t="e">
        <f>F32*H32</f>
        <v>#REF!</v>
      </c>
      <c r="J32" s="259">
        <v>5.41</v>
      </c>
      <c r="L32" s="243">
        <v>4.17</v>
      </c>
      <c r="N32" s="310"/>
      <c r="O32" s="312"/>
      <c r="P32" s="312"/>
      <c r="Q32" s="312"/>
      <c r="R32" s="326" t="e">
        <f t="shared" si="0"/>
        <v>#REF!</v>
      </c>
      <c r="S32" s="329">
        <f>F32-P32</f>
        <v>376.75</v>
      </c>
      <c r="T32" s="329" t="e">
        <f t="shared" si="2"/>
        <v>#REF!</v>
      </c>
      <c r="U32" s="326" t="e">
        <f t="shared" si="1"/>
        <v>#REF!</v>
      </c>
    </row>
    <row r="33" spans="1:21" ht="123.75" x14ac:dyDescent="0.2">
      <c r="A33" s="247" t="s">
        <v>174</v>
      </c>
      <c r="B33" s="94" t="s">
        <v>170</v>
      </c>
      <c r="C33" s="94">
        <v>65000015</v>
      </c>
      <c r="D33" s="97" t="s">
        <v>175</v>
      </c>
      <c r="E33" s="94" t="s">
        <v>140</v>
      </c>
      <c r="F33" s="264">
        <v>2034.45</v>
      </c>
      <c r="G33" s="259">
        <f>ROUND(J33-(J33*$K$16),2)</f>
        <v>1.76</v>
      </c>
      <c r="H33" s="248" t="e">
        <f>ROUND(G33*(1+#REF!),2)</f>
        <v>#REF!</v>
      </c>
      <c r="I33" s="248" t="e">
        <f>F33*H33</f>
        <v>#REF!</v>
      </c>
      <c r="J33" s="259">
        <v>2.2799999999999998</v>
      </c>
      <c r="L33" s="243">
        <v>1.76</v>
      </c>
      <c r="N33" s="310"/>
      <c r="O33" s="312"/>
      <c r="P33" s="312"/>
      <c r="Q33" s="312"/>
      <c r="R33" s="326" t="e">
        <f t="shared" si="0"/>
        <v>#REF!</v>
      </c>
      <c r="S33" s="329">
        <f>F33-P33</f>
        <v>2034.45</v>
      </c>
      <c r="T33" s="329" t="e">
        <f t="shared" si="2"/>
        <v>#REF!</v>
      </c>
      <c r="U33" s="326" t="e">
        <f t="shared" si="1"/>
        <v>#REF!</v>
      </c>
    </row>
    <row r="34" spans="1:21" ht="22.5" x14ac:dyDescent="0.2">
      <c r="A34" s="252" t="s">
        <v>176</v>
      </c>
      <c r="B34" s="253"/>
      <c r="C34" s="253"/>
      <c r="D34" s="96" t="s">
        <v>177</v>
      </c>
      <c r="E34" s="254"/>
      <c r="F34" s="255"/>
      <c r="G34" s="255"/>
      <c r="H34" s="255"/>
      <c r="I34" s="256"/>
      <c r="J34" s="255"/>
      <c r="N34" s="330"/>
      <c r="O34" s="335"/>
      <c r="P34" s="335"/>
      <c r="Q34" s="335"/>
      <c r="R34" s="336"/>
      <c r="S34" s="337"/>
      <c r="T34" s="337"/>
      <c r="U34" s="333"/>
    </row>
    <row r="35" spans="1:21" ht="326.25" x14ac:dyDescent="0.2">
      <c r="A35" s="247" t="s">
        <v>178</v>
      </c>
      <c r="B35" s="94" t="s">
        <v>137</v>
      </c>
      <c r="C35" s="94">
        <v>90091</v>
      </c>
      <c r="D35" s="97" t="s">
        <v>435</v>
      </c>
      <c r="E35" s="94" t="s">
        <v>179</v>
      </c>
      <c r="F35" s="264">
        <v>2690.97</v>
      </c>
      <c r="G35" s="259">
        <f t="shared" ref="G35:G44" si="3">ROUND(J35-(J35*$K$16),2)</f>
        <v>3.37</v>
      </c>
      <c r="H35" s="248" t="e">
        <f>ROUND(G35*(1+#REF!),2)</f>
        <v>#REF!</v>
      </c>
      <c r="I35" s="248" t="e">
        <f t="shared" ref="I35:I44" si="4">F35*H35</f>
        <v>#REF!</v>
      </c>
      <c r="J35" s="262">
        <v>4.37</v>
      </c>
      <c r="L35" s="243">
        <v>3.37</v>
      </c>
      <c r="N35" s="310"/>
      <c r="O35" s="312"/>
      <c r="P35" s="312"/>
      <c r="Q35" s="312"/>
      <c r="R35" s="326" t="e">
        <f t="shared" si="0"/>
        <v>#REF!</v>
      </c>
      <c r="S35" s="329">
        <f t="shared" ref="S35:S44" si="5">F35-P35</f>
        <v>2690.97</v>
      </c>
      <c r="T35" s="329" t="e">
        <f t="shared" si="2"/>
        <v>#REF!</v>
      </c>
      <c r="U35" s="326" t="e">
        <f t="shared" si="1"/>
        <v>#REF!</v>
      </c>
    </row>
    <row r="36" spans="1:21" ht="337.5" x14ac:dyDescent="0.2">
      <c r="A36" s="247" t="s">
        <v>180</v>
      </c>
      <c r="B36" s="94" t="s">
        <v>137</v>
      </c>
      <c r="C36" s="94">
        <v>90093</v>
      </c>
      <c r="D36" s="97" t="s">
        <v>181</v>
      </c>
      <c r="E36" s="94" t="s">
        <v>179</v>
      </c>
      <c r="F36" s="264">
        <v>368.84</v>
      </c>
      <c r="G36" s="259">
        <f t="shared" si="3"/>
        <v>2.09</v>
      </c>
      <c r="H36" s="248" t="e">
        <f>ROUND(G36*(1+#REF!),2)</f>
        <v>#REF!</v>
      </c>
      <c r="I36" s="248" t="e">
        <f t="shared" si="4"/>
        <v>#REF!</v>
      </c>
      <c r="J36" s="262">
        <v>2.71</v>
      </c>
      <c r="L36" s="243">
        <v>2.09</v>
      </c>
      <c r="N36" s="310"/>
      <c r="O36" s="312"/>
      <c r="P36" s="312"/>
      <c r="Q36" s="312"/>
      <c r="R36" s="326" t="e">
        <f t="shared" si="0"/>
        <v>#REF!</v>
      </c>
      <c r="S36" s="329">
        <f t="shared" si="5"/>
        <v>368.84</v>
      </c>
      <c r="T36" s="329" t="e">
        <f t="shared" si="2"/>
        <v>#REF!</v>
      </c>
      <c r="U36" s="326" t="e">
        <f t="shared" si="1"/>
        <v>#REF!</v>
      </c>
    </row>
    <row r="37" spans="1:21" ht="45" x14ac:dyDescent="0.2">
      <c r="A37" s="247" t="s">
        <v>182</v>
      </c>
      <c r="B37" s="94" t="s">
        <v>137</v>
      </c>
      <c r="C37" s="94">
        <v>93358</v>
      </c>
      <c r="D37" s="97" t="s">
        <v>1266</v>
      </c>
      <c r="E37" s="94" t="s">
        <v>179</v>
      </c>
      <c r="F37" s="95">
        <f>299</f>
        <v>299</v>
      </c>
      <c r="G37" s="259">
        <f t="shared" si="3"/>
        <v>36.93</v>
      </c>
      <c r="H37" s="248" t="e">
        <f>ROUND(G37*(1+#REF!),2)</f>
        <v>#REF!</v>
      </c>
      <c r="I37" s="248" t="e">
        <f t="shared" si="4"/>
        <v>#REF!</v>
      </c>
      <c r="J37" s="262">
        <v>47.9</v>
      </c>
      <c r="L37" s="243">
        <v>36.93</v>
      </c>
      <c r="N37" s="310"/>
      <c r="O37" s="312"/>
      <c r="P37" s="312"/>
      <c r="Q37" s="312"/>
      <c r="R37" s="326" t="e">
        <f t="shared" si="0"/>
        <v>#REF!</v>
      </c>
      <c r="S37" s="329">
        <f t="shared" si="5"/>
        <v>299</v>
      </c>
      <c r="T37" s="329" t="e">
        <f t="shared" si="2"/>
        <v>#REF!</v>
      </c>
      <c r="U37" s="326" t="e">
        <f t="shared" si="1"/>
        <v>#REF!</v>
      </c>
    </row>
    <row r="38" spans="1:21" ht="56.25" x14ac:dyDescent="0.2">
      <c r="A38" s="247"/>
      <c r="B38" s="94" t="s">
        <v>151</v>
      </c>
      <c r="C38" s="94" t="s">
        <v>1273</v>
      </c>
      <c r="D38" s="97" t="s">
        <v>1272</v>
      </c>
      <c r="E38" s="94" t="s">
        <v>179</v>
      </c>
      <c r="F38" s="95">
        <v>40.98</v>
      </c>
      <c r="G38" s="259">
        <f t="shared" si="3"/>
        <v>42.4</v>
      </c>
      <c r="H38" s="248" t="e">
        <f>ROUND(G38*(1+#REF!),2)</f>
        <v>#REF!</v>
      </c>
      <c r="I38" s="248" t="e">
        <f t="shared" si="4"/>
        <v>#REF!</v>
      </c>
      <c r="J38" s="259">
        <v>54.99</v>
      </c>
      <c r="L38" s="243">
        <v>42.4</v>
      </c>
      <c r="N38" s="310"/>
      <c r="O38" s="312"/>
      <c r="P38" s="312"/>
      <c r="Q38" s="312"/>
      <c r="R38" s="326" t="e">
        <f t="shared" si="0"/>
        <v>#REF!</v>
      </c>
      <c r="S38" s="329">
        <f t="shared" si="5"/>
        <v>40.98</v>
      </c>
      <c r="T38" s="329" t="e">
        <f t="shared" si="2"/>
        <v>#REF!</v>
      </c>
      <c r="U38" s="326" t="e">
        <f t="shared" si="1"/>
        <v>#REF!</v>
      </c>
    </row>
    <row r="39" spans="1:21" ht="123.75" x14ac:dyDescent="0.2">
      <c r="A39" s="247" t="s">
        <v>183</v>
      </c>
      <c r="B39" s="94" t="s">
        <v>137</v>
      </c>
      <c r="C39" s="94" t="s">
        <v>184</v>
      </c>
      <c r="D39" s="97" t="s">
        <v>185</v>
      </c>
      <c r="E39" s="94" t="s">
        <v>179</v>
      </c>
      <c r="F39" s="248">
        <v>169.99</v>
      </c>
      <c r="G39" s="259">
        <f t="shared" si="3"/>
        <v>22.41</v>
      </c>
      <c r="H39" s="248" t="e">
        <f>ROUND(G39*(1+#REF!),2)</f>
        <v>#REF!</v>
      </c>
      <c r="I39" s="248" t="e">
        <f t="shared" si="4"/>
        <v>#REF!</v>
      </c>
      <c r="J39" s="262">
        <v>29.06</v>
      </c>
      <c r="L39" s="243">
        <v>22.41</v>
      </c>
      <c r="N39" s="310"/>
      <c r="O39" s="312"/>
      <c r="P39" s="312"/>
      <c r="Q39" s="312"/>
      <c r="R39" s="326" t="e">
        <f t="shared" si="0"/>
        <v>#REF!</v>
      </c>
      <c r="S39" s="329">
        <f t="shared" si="5"/>
        <v>169.99</v>
      </c>
      <c r="T39" s="329" t="e">
        <f t="shared" si="2"/>
        <v>#REF!</v>
      </c>
      <c r="U39" s="326" t="e">
        <f t="shared" si="1"/>
        <v>#REF!</v>
      </c>
    </row>
    <row r="40" spans="1:21" ht="135" x14ac:dyDescent="0.2">
      <c r="A40" s="247" t="s">
        <v>186</v>
      </c>
      <c r="B40" s="94" t="s">
        <v>137</v>
      </c>
      <c r="C40" s="94">
        <v>94097</v>
      </c>
      <c r="D40" s="97" t="s">
        <v>1248</v>
      </c>
      <c r="E40" s="94" t="s">
        <v>187</v>
      </c>
      <c r="F40" s="248">
        <v>2260.5</v>
      </c>
      <c r="G40" s="259">
        <f t="shared" si="3"/>
        <v>2.98</v>
      </c>
      <c r="H40" s="248" t="e">
        <f>ROUND(G40*(1+#REF!),2)</f>
        <v>#REF!</v>
      </c>
      <c r="I40" s="248" t="e">
        <f t="shared" si="4"/>
        <v>#REF!</v>
      </c>
      <c r="J40" s="262">
        <v>3.86</v>
      </c>
      <c r="L40" s="243">
        <v>2.98</v>
      </c>
      <c r="N40" s="310"/>
      <c r="O40" s="312"/>
      <c r="P40" s="312"/>
      <c r="Q40" s="312"/>
      <c r="R40" s="326" t="e">
        <f t="shared" si="0"/>
        <v>#REF!</v>
      </c>
      <c r="S40" s="329">
        <f t="shared" si="5"/>
        <v>2260.5</v>
      </c>
      <c r="T40" s="329" t="e">
        <f t="shared" si="2"/>
        <v>#REF!</v>
      </c>
      <c r="U40" s="326" t="e">
        <f t="shared" si="1"/>
        <v>#REF!</v>
      </c>
    </row>
    <row r="41" spans="1:21" s="225" customFormat="1" ht="78.75" x14ac:dyDescent="0.2">
      <c r="A41" s="257" t="s">
        <v>188</v>
      </c>
      <c r="B41" s="258" t="s">
        <v>137</v>
      </c>
      <c r="C41" s="258">
        <v>93382</v>
      </c>
      <c r="D41" s="190" t="s">
        <v>189</v>
      </c>
      <c r="E41" s="258" t="s">
        <v>179</v>
      </c>
      <c r="F41" s="265">
        <v>3359.85</v>
      </c>
      <c r="G41" s="259">
        <f t="shared" si="3"/>
        <v>13.65</v>
      </c>
      <c r="H41" s="259" t="e">
        <f>ROUND(G41*(1+#REF!),2)</f>
        <v>#REF!</v>
      </c>
      <c r="I41" s="259" t="e">
        <f t="shared" si="4"/>
        <v>#REF!</v>
      </c>
      <c r="J41" s="263">
        <v>17.7</v>
      </c>
      <c r="L41" s="225">
        <v>13.65</v>
      </c>
      <c r="N41" s="310"/>
      <c r="O41" s="312"/>
      <c r="P41" s="312"/>
      <c r="Q41" s="312"/>
      <c r="R41" s="326" t="e">
        <f t="shared" si="0"/>
        <v>#REF!</v>
      </c>
      <c r="S41" s="329">
        <f t="shared" si="5"/>
        <v>3359.85</v>
      </c>
      <c r="T41" s="329" t="e">
        <f t="shared" si="2"/>
        <v>#REF!</v>
      </c>
      <c r="U41" s="326" t="e">
        <f t="shared" si="1"/>
        <v>#REF!</v>
      </c>
    </row>
    <row r="42" spans="1:21" ht="67.5" x14ac:dyDescent="0.2">
      <c r="A42" s="247" t="s">
        <v>190</v>
      </c>
      <c r="B42" s="94" t="s">
        <v>137</v>
      </c>
      <c r="C42" s="94">
        <v>72896</v>
      </c>
      <c r="D42" s="97" t="s">
        <v>191</v>
      </c>
      <c r="E42" s="94" t="s">
        <v>179</v>
      </c>
      <c r="F42" s="264">
        <f>F44</f>
        <v>314.91000000000003</v>
      </c>
      <c r="G42" s="259">
        <f t="shared" si="3"/>
        <v>1.99</v>
      </c>
      <c r="H42" s="248" t="e">
        <f>ROUND(G42*(1+#REF!),2)</f>
        <v>#REF!</v>
      </c>
      <c r="I42" s="248" t="e">
        <f t="shared" si="4"/>
        <v>#REF!</v>
      </c>
      <c r="J42" s="262">
        <v>2.58</v>
      </c>
      <c r="L42" s="243">
        <v>1.99</v>
      </c>
      <c r="N42" s="310"/>
      <c r="O42" s="312"/>
      <c r="P42" s="312"/>
      <c r="Q42" s="312"/>
      <c r="R42" s="326" t="e">
        <f t="shared" si="0"/>
        <v>#REF!</v>
      </c>
      <c r="S42" s="329">
        <f t="shared" si="5"/>
        <v>314.91000000000003</v>
      </c>
      <c r="T42" s="329" t="e">
        <f t="shared" si="2"/>
        <v>#REF!</v>
      </c>
      <c r="U42" s="326" t="e">
        <f t="shared" si="1"/>
        <v>#REF!</v>
      </c>
    </row>
    <row r="43" spans="1:21" ht="112.5" x14ac:dyDescent="0.2">
      <c r="A43" s="247" t="s">
        <v>192</v>
      </c>
      <c r="B43" s="94" t="s">
        <v>137</v>
      </c>
      <c r="C43" s="94">
        <v>93588</v>
      </c>
      <c r="D43" s="97" t="s">
        <v>193</v>
      </c>
      <c r="E43" s="94" t="s">
        <v>194</v>
      </c>
      <c r="F43" s="264">
        <v>3149.1</v>
      </c>
      <c r="G43" s="259">
        <f t="shared" si="3"/>
        <v>1</v>
      </c>
      <c r="H43" s="248" t="e">
        <f>ROUND(G43*(1+#REF!),2)</f>
        <v>#REF!</v>
      </c>
      <c r="I43" s="248" t="e">
        <f t="shared" si="4"/>
        <v>#REF!</v>
      </c>
      <c r="J43" s="262">
        <v>1.3</v>
      </c>
      <c r="L43" s="243">
        <v>1</v>
      </c>
      <c r="N43" s="310"/>
      <c r="O43" s="312"/>
      <c r="P43" s="312"/>
      <c r="Q43" s="312"/>
      <c r="R43" s="326" t="e">
        <f t="shared" si="0"/>
        <v>#REF!</v>
      </c>
      <c r="S43" s="329">
        <f t="shared" si="5"/>
        <v>3149.1</v>
      </c>
      <c r="T43" s="329" t="e">
        <f t="shared" si="2"/>
        <v>#REF!</v>
      </c>
      <c r="U43" s="326" t="e">
        <f t="shared" si="1"/>
        <v>#REF!</v>
      </c>
    </row>
    <row r="44" spans="1:21" ht="90" x14ac:dyDescent="0.2">
      <c r="A44" s="247" t="s">
        <v>195</v>
      </c>
      <c r="B44" s="94" t="s">
        <v>137</v>
      </c>
      <c r="C44" s="94" t="s">
        <v>196</v>
      </c>
      <c r="D44" s="95" t="s">
        <v>197</v>
      </c>
      <c r="E44" s="94" t="s">
        <v>179</v>
      </c>
      <c r="F44" s="264">
        <v>314.91000000000003</v>
      </c>
      <c r="G44" s="259">
        <f t="shared" si="3"/>
        <v>1.05</v>
      </c>
      <c r="H44" s="248" t="e">
        <f>ROUND(G44*(1+#REF!),2)</f>
        <v>#REF!</v>
      </c>
      <c r="I44" s="248" t="e">
        <f t="shared" si="4"/>
        <v>#REF!</v>
      </c>
      <c r="J44" s="262">
        <v>1.36</v>
      </c>
      <c r="L44" s="243">
        <v>1.05</v>
      </c>
      <c r="N44" s="310"/>
      <c r="O44" s="312"/>
      <c r="P44" s="312"/>
      <c r="Q44" s="312"/>
      <c r="R44" s="326" t="e">
        <f t="shared" si="0"/>
        <v>#REF!</v>
      </c>
      <c r="S44" s="329">
        <f t="shared" si="5"/>
        <v>314.91000000000003</v>
      </c>
      <c r="T44" s="329" t="e">
        <f t="shared" si="2"/>
        <v>#REF!</v>
      </c>
      <c r="U44" s="326" t="e">
        <f t="shared" si="1"/>
        <v>#REF!</v>
      </c>
    </row>
    <row r="45" spans="1:21" ht="67.5" x14ac:dyDescent="0.2">
      <c r="A45" s="252" t="s">
        <v>198</v>
      </c>
      <c r="B45" s="253"/>
      <c r="C45" s="253"/>
      <c r="D45" s="96" t="s">
        <v>199</v>
      </c>
      <c r="E45" s="254"/>
      <c r="F45" s="255"/>
      <c r="G45" s="255"/>
      <c r="H45" s="255"/>
      <c r="I45" s="256"/>
      <c r="J45" s="255"/>
      <c r="N45" s="330"/>
      <c r="O45" s="335"/>
      <c r="P45" s="335"/>
      <c r="Q45" s="335"/>
      <c r="R45" s="336"/>
      <c r="S45" s="337"/>
      <c r="T45" s="337"/>
      <c r="U45" s="333"/>
    </row>
    <row r="46" spans="1:21" ht="191.25" x14ac:dyDescent="0.2">
      <c r="A46" s="247" t="s">
        <v>200</v>
      </c>
      <c r="B46" s="94" t="s">
        <v>137</v>
      </c>
      <c r="C46" s="94">
        <v>94043</v>
      </c>
      <c r="D46" s="95" t="s">
        <v>1257</v>
      </c>
      <c r="E46" s="94" t="s">
        <v>140</v>
      </c>
      <c r="F46" s="264">
        <v>3038.35</v>
      </c>
      <c r="G46" s="259">
        <f>ROUND(J46-(J46*$K$16),2)</f>
        <v>10.61</v>
      </c>
      <c r="H46" s="248" t="e">
        <f>ROUND(G46*(1+#REF!),2)</f>
        <v>#REF!</v>
      </c>
      <c r="I46" s="248" t="e">
        <f>F46*H46</f>
        <v>#REF!</v>
      </c>
      <c r="J46" s="262">
        <v>13.76</v>
      </c>
      <c r="L46" s="243">
        <v>10.61</v>
      </c>
      <c r="N46" s="310"/>
      <c r="O46" s="312"/>
      <c r="P46" s="312"/>
      <c r="Q46" s="312"/>
      <c r="R46" s="326" t="e">
        <f t="shared" si="0"/>
        <v>#REF!</v>
      </c>
      <c r="S46" s="329">
        <f>F46-P46</f>
        <v>3038.35</v>
      </c>
      <c r="T46" s="329" t="e">
        <f t="shared" si="2"/>
        <v>#REF!</v>
      </c>
      <c r="U46" s="326" t="e">
        <f t="shared" si="1"/>
        <v>#REF!</v>
      </c>
    </row>
    <row r="47" spans="1:21" s="225" customFormat="1" ht="202.5" x14ac:dyDescent="0.2">
      <c r="A47" s="257" t="s">
        <v>201</v>
      </c>
      <c r="B47" s="258" t="s">
        <v>137</v>
      </c>
      <c r="C47" s="258">
        <v>94057</v>
      </c>
      <c r="D47" s="191" t="s">
        <v>1323</v>
      </c>
      <c r="E47" s="258" t="s">
        <v>140</v>
      </c>
      <c r="F47" s="265">
        <v>2496.66</v>
      </c>
      <c r="G47" s="259">
        <f>ROUND(J47-(J47*$K$16),2)</f>
        <v>15.01</v>
      </c>
      <c r="H47" s="259" t="e">
        <f>ROUND(G47*(1+#REF!),2)</f>
        <v>#REF!</v>
      </c>
      <c r="I47" s="259" t="e">
        <f>F47*H47</f>
        <v>#REF!</v>
      </c>
      <c r="J47" s="263">
        <v>19.47</v>
      </c>
      <c r="L47" s="225">
        <v>15.01</v>
      </c>
      <c r="N47" s="310"/>
      <c r="O47" s="312"/>
      <c r="P47" s="312"/>
      <c r="Q47" s="312"/>
      <c r="R47" s="326" t="e">
        <f t="shared" si="0"/>
        <v>#REF!</v>
      </c>
      <c r="S47" s="329">
        <f>F47-P47</f>
        <v>2496.66</v>
      </c>
      <c r="T47" s="329" t="e">
        <f t="shared" si="2"/>
        <v>#REF!</v>
      </c>
      <c r="U47" s="326" t="e">
        <f t="shared" si="1"/>
        <v>#REF!</v>
      </c>
    </row>
    <row r="48" spans="1:21" ht="45" x14ac:dyDescent="0.2">
      <c r="A48" s="247" t="s">
        <v>202</v>
      </c>
      <c r="B48" s="94" t="s">
        <v>137</v>
      </c>
      <c r="C48" s="94" t="s">
        <v>203</v>
      </c>
      <c r="D48" s="97" t="s">
        <v>204</v>
      </c>
      <c r="E48" s="94" t="s">
        <v>205</v>
      </c>
      <c r="F48" s="248">
        <f>22.61*0.5</f>
        <v>11.305</v>
      </c>
      <c r="G48" s="259">
        <f>ROUND(J48-(J48*$K$16),2)</f>
        <v>67.02</v>
      </c>
      <c r="H48" s="248" t="e">
        <f>ROUND(G48*(1+#REF!),2)</f>
        <v>#REF!</v>
      </c>
      <c r="I48" s="248" t="e">
        <f>F48*H48</f>
        <v>#REF!</v>
      </c>
      <c r="J48" s="262">
        <v>86.92</v>
      </c>
      <c r="L48" s="243">
        <v>67.02</v>
      </c>
      <c r="N48" s="310"/>
      <c r="O48" s="312"/>
      <c r="P48" s="312"/>
      <c r="Q48" s="312"/>
      <c r="R48" s="326" t="e">
        <f t="shared" si="0"/>
        <v>#REF!</v>
      </c>
      <c r="S48" s="329">
        <f>F48-P48</f>
        <v>11.305</v>
      </c>
      <c r="T48" s="329" t="e">
        <f t="shared" si="2"/>
        <v>#REF!</v>
      </c>
      <c r="U48" s="326" t="e">
        <f t="shared" si="1"/>
        <v>#REF!</v>
      </c>
    </row>
    <row r="49" spans="1:21" ht="56.25" x14ac:dyDescent="0.2">
      <c r="A49" s="247" t="s">
        <v>206</v>
      </c>
      <c r="B49" s="94" t="s">
        <v>137</v>
      </c>
      <c r="C49" s="94" t="s">
        <v>207</v>
      </c>
      <c r="D49" s="97" t="s">
        <v>208</v>
      </c>
      <c r="E49" s="94" t="s">
        <v>109</v>
      </c>
      <c r="F49" s="248">
        <v>679.96</v>
      </c>
      <c r="G49" s="259">
        <f>ROUND(J49-(J49*$K$16),2)</f>
        <v>3.46</v>
      </c>
      <c r="H49" s="248" t="e">
        <f>ROUND(G49*(1+#REF!),2)</f>
        <v>#REF!</v>
      </c>
      <c r="I49" s="248" t="e">
        <f>F49*H49</f>
        <v>#REF!</v>
      </c>
      <c r="J49" s="262">
        <v>4.49</v>
      </c>
      <c r="L49" s="243">
        <v>3.46</v>
      </c>
      <c r="N49" s="310"/>
      <c r="O49" s="312"/>
      <c r="P49" s="312"/>
      <c r="Q49" s="312"/>
      <c r="R49" s="326" t="e">
        <f t="shared" si="0"/>
        <v>#REF!</v>
      </c>
      <c r="S49" s="329">
        <f>F49-P49</f>
        <v>679.96</v>
      </c>
      <c r="T49" s="329" t="e">
        <f t="shared" si="2"/>
        <v>#REF!</v>
      </c>
      <c r="U49" s="326" t="e">
        <f t="shared" si="1"/>
        <v>#REF!</v>
      </c>
    </row>
    <row r="50" spans="1:21" ht="22.5" x14ac:dyDescent="0.2">
      <c r="A50" s="252" t="s">
        <v>209</v>
      </c>
      <c r="B50" s="253"/>
      <c r="C50" s="253"/>
      <c r="D50" s="96" t="s">
        <v>210</v>
      </c>
      <c r="E50" s="254"/>
      <c r="F50" s="255"/>
      <c r="G50" s="255"/>
      <c r="H50" s="255"/>
      <c r="I50" s="256"/>
      <c r="J50" s="255"/>
      <c r="N50" s="330"/>
      <c r="O50" s="335"/>
      <c r="P50" s="335"/>
      <c r="Q50" s="335"/>
      <c r="R50" s="336"/>
      <c r="S50" s="337"/>
      <c r="T50" s="337"/>
      <c r="U50" s="333"/>
    </row>
    <row r="51" spans="1:21" ht="180" x14ac:dyDescent="0.2">
      <c r="A51" s="247" t="s">
        <v>211</v>
      </c>
      <c r="B51" s="94" t="s">
        <v>137</v>
      </c>
      <c r="C51" s="94" t="s">
        <v>212</v>
      </c>
      <c r="D51" s="97" t="s">
        <v>213</v>
      </c>
      <c r="E51" s="94" t="s">
        <v>143</v>
      </c>
      <c r="F51" s="248">
        <v>24</v>
      </c>
      <c r="G51" s="259">
        <f>ROUND(J51-(J51*$K$16),2)</f>
        <v>727.51</v>
      </c>
      <c r="H51" s="248" t="e">
        <f>ROUND(G51*(1+#REF!),2)</f>
        <v>#REF!</v>
      </c>
      <c r="I51" s="248" t="e">
        <f t="shared" ref="I51:I57" si="6">F51*H51</f>
        <v>#REF!</v>
      </c>
      <c r="J51" s="262">
        <v>943.59</v>
      </c>
      <c r="L51" s="243">
        <v>727.51</v>
      </c>
      <c r="N51" s="310"/>
      <c r="O51" s="312"/>
      <c r="P51" s="312"/>
      <c r="Q51" s="312"/>
      <c r="R51" s="326" t="e">
        <f t="shared" si="0"/>
        <v>#REF!</v>
      </c>
      <c r="S51" s="329">
        <f t="shared" ref="S51:S113" si="7">F51-P51</f>
        <v>24</v>
      </c>
      <c r="T51" s="329" t="e">
        <f t="shared" si="2"/>
        <v>#REF!</v>
      </c>
      <c r="U51" s="326" t="e">
        <f t="shared" si="1"/>
        <v>#REF!</v>
      </c>
    </row>
    <row r="52" spans="1:21" ht="180" x14ac:dyDescent="0.2">
      <c r="A52" s="247" t="s">
        <v>214</v>
      </c>
      <c r="B52" s="94" t="s">
        <v>137</v>
      </c>
      <c r="C52" s="94" t="s">
        <v>215</v>
      </c>
      <c r="D52" s="97" t="s">
        <v>216</v>
      </c>
      <c r="E52" s="94" t="s">
        <v>143</v>
      </c>
      <c r="F52" s="248">
        <v>4</v>
      </c>
      <c r="G52" s="259">
        <f t="shared" ref="G52:G57" si="8">ROUND(J52-(J52*$K$16),2)</f>
        <v>820.64</v>
      </c>
      <c r="H52" s="248" t="e">
        <f>ROUND(G52*(1+#REF!),2)</f>
        <v>#REF!</v>
      </c>
      <c r="I52" s="248" t="e">
        <f t="shared" si="6"/>
        <v>#REF!</v>
      </c>
      <c r="J52" s="262">
        <v>1064.3800000000001</v>
      </c>
      <c r="L52" s="243">
        <v>820.64</v>
      </c>
      <c r="N52" s="310"/>
      <c r="O52" s="312"/>
      <c r="P52" s="312"/>
      <c r="Q52" s="312"/>
      <c r="R52" s="326" t="e">
        <f t="shared" si="0"/>
        <v>#REF!</v>
      </c>
      <c r="S52" s="329">
        <f t="shared" si="7"/>
        <v>4</v>
      </c>
      <c r="T52" s="329" t="e">
        <f t="shared" si="2"/>
        <v>#REF!</v>
      </c>
      <c r="U52" s="326" t="e">
        <f t="shared" si="1"/>
        <v>#REF!</v>
      </c>
    </row>
    <row r="53" spans="1:21" ht="157.5" x14ac:dyDescent="0.2">
      <c r="A53" s="247" t="s">
        <v>217</v>
      </c>
      <c r="B53" s="94" t="s">
        <v>137</v>
      </c>
      <c r="C53" s="94" t="s">
        <v>218</v>
      </c>
      <c r="D53" s="97" t="s">
        <v>219</v>
      </c>
      <c r="E53" s="94" t="s">
        <v>143</v>
      </c>
      <c r="F53" s="248">
        <v>2</v>
      </c>
      <c r="G53" s="259">
        <f t="shared" si="8"/>
        <v>826.54</v>
      </c>
      <c r="H53" s="248" t="e">
        <f>ROUND(G53*(1+#REF!),2)</f>
        <v>#REF!</v>
      </c>
      <c r="I53" s="248" t="e">
        <f t="shared" si="6"/>
        <v>#REF!</v>
      </c>
      <c r="J53" s="262">
        <v>1072.04</v>
      </c>
      <c r="L53" s="243">
        <v>826.54</v>
      </c>
      <c r="N53" s="310"/>
      <c r="O53" s="312"/>
      <c r="P53" s="312"/>
      <c r="Q53" s="312"/>
      <c r="R53" s="326" t="e">
        <f t="shared" si="0"/>
        <v>#REF!</v>
      </c>
      <c r="S53" s="329">
        <f t="shared" si="7"/>
        <v>2</v>
      </c>
      <c r="T53" s="329" t="e">
        <f t="shared" si="2"/>
        <v>#REF!</v>
      </c>
      <c r="U53" s="326" t="e">
        <f t="shared" si="1"/>
        <v>#REF!</v>
      </c>
    </row>
    <row r="54" spans="1:21" ht="157.5" x14ac:dyDescent="0.2">
      <c r="A54" s="247" t="s">
        <v>220</v>
      </c>
      <c r="B54" s="94" t="s">
        <v>137</v>
      </c>
      <c r="C54" s="94" t="s">
        <v>221</v>
      </c>
      <c r="D54" s="97" t="s">
        <v>222</v>
      </c>
      <c r="E54" s="94" t="s">
        <v>143</v>
      </c>
      <c r="F54" s="248">
        <v>5</v>
      </c>
      <c r="G54" s="259">
        <f t="shared" si="8"/>
        <v>937.67</v>
      </c>
      <c r="H54" s="248" t="e">
        <f>ROUND(G54*(1+#REF!),2)</f>
        <v>#REF!</v>
      </c>
      <c r="I54" s="248" t="e">
        <f t="shared" si="6"/>
        <v>#REF!</v>
      </c>
      <c r="J54" s="262">
        <v>1216.17</v>
      </c>
      <c r="L54" s="243">
        <v>937.67</v>
      </c>
      <c r="N54" s="310"/>
      <c r="O54" s="312"/>
      <c r="P54" s="312"/>
      <c r="Q54" s="312"/>
      <c r="R54" s="326" t="e">
        <f t="shared" si="0"/>
        <v>#REF!</v>
      </c>
      <c r="S54" s="329">
        <f t="shared" si="7"/>
        <v>5</v>
      </c>
      <c r="T54" s="329" t="e">
        <f t="shared" si="2"/>
        <v>#REF!</v>
      </c>
      <c r="U54" s="326" t="e">
        <f t="shared" si="1"/>
        <v>#REF!</v>
      </c>
    </row>
    <row r="55" spans="1:21" ht="157.5" x14ac:dyDescent="0.2">
      <c r="A55" s="247" t="s">
        <v>223</v>
      </c>
      <c r="B55" s="94" t="s">
        <v>137</v>
      </c>
      <c r="C55" s="94" t="s">
        <v>224</v>
      </c>
      <c r="D55" s="97" t="s">
        <v>225</v>
      </c>
      <c r="E55" s="94" t="s">
        <v>143</v>
      </c>
      <c r="F55" s="248">
        <v>1</v>
      </c>
      <c r="G55" s="259">
        <f t="shared" si="8"/>
        <v>978.52</v>
      </c>
      <c r="H55" s="248" t="e">
        <f>ROUND(G55*(1+#REF!),2)</f>
        <v>#REF!</v>
      </c>
      <c r="I55" s="248" t="e">
        <f t="shared" si="6"/>
        <v>#REF!</v>
      </c>
      <c r="J55" s="262">
        <v>1269.1600000000001</v>
      </c>
      <c r="L55" s="243">
        <v>978.52</v>
      </c>
      <c r="N55" s="310"/>
      <c r="O55" s="312"/>
      <c r="P55" s="312"/>
      <c r="Q55" s="312"/>
      <c r="R55" s="326" t="e">
        <f t="shared" si="0"/>
        <v>#REF!</v>
      </c>
      <c r="S55" s="329">
        <f t="shared" si="7"/>
        <v>1</v>
      </c>
      <c r="T55" s="329" t="e">
        <f t="shared" si="2"/>
        <v>#REF!</v>
      </c>
      <c r="U55" s="326" t="e">
        <f t="shared" si="1"/>
        <v>#REF!</v>
      </c>
    </row>
    <row r="56" spans="1:21" ht="157.5" x14ac:dyDescent="0.2">
      <c r="A56" s="247" t="s">
        <v>226</v>
      </c>
      <c r="B56" s="94" t="s">
        <v>137</v>
      </c>
      <c r="C56" s="94" t="s">
        <v>227</v>
      </c>
      <c r="D56" s="97" t="s">
        <v>228</v>
      </c>
      <c r="E56" s="94" t="s">
        <v>143</v>
      </c>
      <c r="F56" s="248">
        <v>2</v>
      </c>
      <c r="G56" s="259">
        <f t="shared" si="8"/>
        <v>1176.23</v>
      </c>
      <c r="H56" s="248" t="e">
        <f>ROUND(G56*(1+#REF!),2)</f>
        <v>#REF!</v>
      </c>
      <c r="I56" s="248" t="e">
        <f t="shared" si="6"/>
        <v>#REF!</v>
      </c>
      <c r="J56" s="262">
        <v>1525.59</v>
      </c>
      <c r="L56" s="243">
        <v>1176.23</v>
      </c>
      <c r="N56" s="310"/>
      <c r="O56" s="312"/>
      <c r="P56" s="312"/>
      <c r="Q56" s="312"/>
      <c r="R56" s="326" t="e">
        <f t="shared" si="0"/>
        <v>#REF!</v>
      </c>
      <c r="S56" s="329">
        <f t="shared" si="7"/>
        <v>2</v>
      </c>
      <c r="T56" s="329" t="e">
        <f t="shared" si="2"/>
        <v>#REF!</v>
      </c>
      <c r="U56" s="326" t="e">
        <f t="shared" si="1"/>
        <v>#REF!</v>
      </c>
    </row>
    <row r="57" spans="1:21" ht="157.5" x14ac:dyDescent="0.2">
      <c r="A57" s="247" t="s">
        <v>229</v>
      </c>
      <c r="B57" s="94" t="s">
        <v>137</v>
      </c>
      <c r="C57" s="94" t="s">
        <v>230</v>
      </c>
      <c r="D57" s="97" t="s">
        <v>231</v>
      </c>
      <c r="E57" s="94" t="s">
        <v>143</v>
      </c>
      <c r="F57" s="248">
        <v>2</v>
      </c>
      <c r="G57" s="259">
        <f t="shared" si="8"/>
        <v>1235.97</v>
      </c>
      <c r="H57" s="248" t="e">
        <f>ROUND(G57*(1+#REF!),2)</f>
        <v>#REF!</v>
      </c>
      <c r="I57" s="248" t="e">
        <f t="shared" si="6"/>
        <v>#REF!</v>
      </c>
      <c r="J57" s="262">
        <v>1603.08</v>
      </c>
      <c r="L57" s="243">
        <v>1235.97</v>
      </c>
      <c r="N57" s="310"/>
      <c r="O57" s="312"/>
      <c r="P57" s="312"/>
      <c r="Q57" s="312"/>
      <c r="R57" s="326" t="e">
        <f t="shared" si="0"/>
        <v>#REF!</v>
      </c>
      <c r="S57" s="329">
        <f t="shared" si="7"/>
        <v>2</v>
      </c>
      <c r="T57" s="329" t="e">
        <f t="shared" si="2"/>
        <v>#REF!</v>
      </c>
      <c r="U57" s="326" t="e">
        <f t="shared" si="1"/>
        <v>#REF!</v>
      </c>
    </row>
    <row r="58" spans="1:21" ht="22.5" x14ac:dyDescent="0.2">
      <c r="A58" s="252" t="s">
        <v>232</v>
      </c>
      <c r="B58" s="253"/>
      <c r="C58" s="253"/>
      <c r="D58" s="96" t="s">
        <v>233</v>
      </c>
      <c r="E58" s="254"/>
      <c r="F58" s="255"/>
      <c r="G58" s="255"/>
      <c r="H58" s="255"/>
      <c r="I58" s="256"/>
      <c r="J58" s="255"/>
      <c r="N58" s="330"/>
      <c r="O58" s="335"/>
      <c r="P58" s="335"/>
      <c r="Q58" s="335"/>
      <c r="R58" s="336"/>
      <c r="S58" s="337"/>
      <c r="T58" s="337"/>
      <c r="U58" s="333"/>
    </row>
    <row r="59" spans="1:21" ht="67.5" x14ac:dyDescent="0.2">
      <c r="A59" s="247" t="s">
        <v>234</v>
      </c>
      <c r="B59" s="94" t="s">
        <v>137</v>
      </c>
      <c r="C59" s="94">
        <v>73607</v>
      </c>
      <c r="D59" s="97" t="s">
        <v>235</v>
      </c>
      <c r="E59" s="94" t="s">
        <v>143</v>
      </c>
      <c r="F59" s="264">
        <v>40</v>
      </c>
      <c r="G59" s="259">
        <f>ROUND(J59-(J59*$K$16),2)</f>
        <v>50.62</v>
      </c>
      <c r="H59" s="248" t="e">
        <f>ROUND(G59*(1+#REF!),2)</f>
        <v>#REF!</v>
      </c>
      <c r="I59" s="248" t="e">
        <f>F59*H59</f>
        <v>#REF!</v>
      </c>
      <c r="J59" s="262">
        <v>65.650000000000006</v>
      </c>
      <c r="L59" s="243">
        <v>50.62</v>
      </c>
      <c r="N59" s="310"/>
      <c r="O59" s="312"/>
      <c r="P59" s="312"/>
      <c r="Q59" s="312"/>
      <c r="R59" s="326" t="e">
        <f t="shared" si="0"/>
        <v>#REF!</v>
      </c>
      <c r="S59" s="329">
        <f t="shared" si="7"/>
        <v>40</v>
      </c>
      <c r="T59" s="329" t="e">
        <f t="shared" si="2"/>
        <v>#REF!</v>
      </c>
      <c r="U59" s="326" t="e">
        <f t="shared" si="1"/>
        <v>#REF!</v>
      </c>
    </row>
    <row r="60" spans="1:21" ht="236.25" x14ac:dyDescent="0.2">
      <c r="A60" s="247" t="s">
        <v>236</v>
      </c>
      <c r="B60" s="94" t="s">
        <v>137</v>
      </c>
      <c r="C60" s="94">
        <v>90734</v>
      </c>
      <c r="D60" s="97" t="s">
        <v>237</v>
      </c>
      <c r="E60" s="94" t="s">
        <v>94</v>
      </c>
      <c r="F60" s="264">
        <v>2260.5</v>
      </c>
      <c r="G60" s="259">
        <f>ROUND(J60-(J60*$K$16),2)</f>
        <v>1.87</v>
      </c>
      <c r="H60" s="248" t="e">
        <f>ROUND(G60*(1+#REF!),2)</f>
        <v>#REF!</v>
      </c>
      <c r="I60" s="248" t="e">
        <f>F60*H60</f>
        <v>#REF!</v>
      </c>
      <c r="J60" s="262">
        <v>2.4300000000000002</v>
      </c>
      <c r="L60" s="243">
        <v>1.87</v>
      </c>
      <c r="N60" s="310"/>
      <c r="O60" s="312"/>
      <c r="P60" s="312"/>
      <c r="Q60" s="312"/>
      <c r="R60" s="326" t="e">
        <f t="shared" si="0"/>
        <v>#REF!</v>
      </c>
      <c r="S60" s="329">
        <f t="shared" si="7"/>
        <v>2260.5</v>
      </c>
      <c r="T60" s="329" t="e">
        <f t="shared" si="2"/>
        <v>#REF!</v>
      </c>
      <c r="U60" s="326" t="e">
        <f t="shared" si="1"/>
        <v>#REF!</v>
      </c>
    </row>
    <row r="61" spans="1:21" ht="56.25" x14ac:dyDescent="0.2">
      <c r="A61" s="252" t="s">
        <v>238</v>
      </c>
      <c r="B61" s="253"/>
      <c r="C61" s="253"/>
      <c r="D61" s="96" t="s">
        <v>239</v>
      </c>
      <c r="E61" s="254"/>
      <c r="F61" s="255"/>
      <c r="G61" s="255"/>
      <c r="H61" s="255"/>
      <c r="I61" s="256"/>
      <c r="J61" s="255"/>
      <c r="N61" s="330"/>
      <c r="O61" s="335"/>
      <c r="P61" s="335"/>
      <c r="Q61" s="335"/>
      <c r="R61" s="336"/>
      <c r="S61" s="337"/>
      <c r="T61" s="337"/>
      <c r="U61" s="333"/>
    </row>
    <row r="62" spans="1:21" ht="67.5" x14ac:dyDescent="0.2">
      <c r="A62" s="247" t="s">
        <v>240</v>
      </c>
      <c r="B62" s="94" t="s">
        <v>137</v>
      </c>
      <c r="C62" s="94">
        <v>41936</v>
      </c>
      <c r="D62" s="97" t="s">
        <v>1255</v>
      </c>
      <c r="E62" s="94" t="s">
        <v>94</v>
      </c>
      <c r="F62" s="264">
        <f>F29</f>
        <v>2260.5</v>
      </c>
      <c r="G62" s="259">
        <f>ROUND(J62-(J62*$K$16),2)</f>
        <v>23.12</v>
      </c>
      <c r="H62" s="248" t="e">
        <f>ROUND(G62*(1+#REF!),2)</f>
        <v>#REF!</v>
      </c>
      <c r="I62" s="248" t="e">
        <f>F62*H62</f>
        <v>#REF!</v>
      </c>
      <c r="J62" s="262">
        <v>29.99</v>
      </c>
      <c r="L62" s="243">
        <v>23.12</v>
      </c>
      <c r="N62" s="310"/>
      <c r="O62" s="312"/>
      <c r="P62" s="312"/>
      <c r="Q62" s="312"/>
      <c r="R62" s="326" t="e">
        <f t="shared" si="0"/>
        <v>#REF!</v>
      </c>
      <c r="S62" s="329">
        <f t="shared" si="7"/>
        <v>2260.5</v>
      </c>
      <c r="T62" s="329" t="e">
        <f t="shared" si="2"/>
        <v>#REF!</v>
      </c>
      <c r="U62" s="326" t="e">
        <f t="shared" si="1"/>
        <v>#REF!</v>
      </c>
    </row>
    <row r="63" spans="1:21" ht="123.75" x14ac:dyDescent="0.2">
      <c r="A63" s="247" t="s">
        <v>241</v>
      </c>
      <c r="B63" s="94" t="s">
        <v>137</v>
      </c>
      <c r="C63" s="94">
        <v>21090</v>
      </c>
      <c r="D63" s="97" t="s">
        <v>242</v>
      </c>
      <c r="E63" s="94" t="s">
        <v>143</v>
      </c>
      <c r="F63" s="248">
        <v>40</v>
      </c>
      <c r="G63" s="259">
        <f>ROUND(J63-(J63*$K$16),2)</f>
        <v>311.99</v>
      </c>
      <c r="H63" s="248" t="e">
        <f>ROUND(G63*(1+#REF!),2)</f>
        <v>#REF!</v>
      </c>
      <c r="I63" s="248" t="e">
        <f>F63*H63</f>
        <v>#REF!</v>
      </c>
      <c r="J63" s="262">
        <v>404.65</v>
      </c>
      <c r="L63" s="243">
        <v>311.99</v>
      </c>
      <c r="N63" s="310"/>
      <c r="O63" s="312"/>
      <c r="P63" s="312"/>
      <c r="Q63" s="312"/>
      <c r="R63" s="326" t="e">
        <f t="shared" si="0"/>
        <v>#REF!</v>
      </c>
      <c r="S63" s="329">
        <f t="shared" si="7"/>
        <v>40</v>
      </c>
      <c r="T63" s="329" t="e">
        <f t="shared" si="2"/>
        <v>#REF!</v>
      </c>
      <c r="U63" s="326" t="e">
        <f t="shared" si="1"/>
        <v>#REF!</v>
      </c>
    </row>
    <row r="64" spans="1:21" ht="45" x14ac:dyDescent="0.2">
      <c r="A64" s="252" t="s">
        <v>243</v>
      </c>
      <c r="B64" s="253"/>
      <c r="C64" s="253"/>
      <c r="D64" s="96" t="s">
        <v>244</v>
      </c>
      <c r="E64" s="254"/>
      <c r="F64" s="255"/>
      <c r="G64" s="255"/>
      <c r="H64" s="255"/>
      <c r="I64" s="256"/>
      <c r="J64" s="255"/>
      <c r="N64" s="330"/>
      <c r="O64" s="335"/>
      <c r="P64" s="335"/>
      <c r="Q64" s="335"/>
      <c r="R64" s="336"/>
      <c r="S64" s="337"/>
      <c r="T64" s="337"/>
      <c r="U64" s="333"/>
    </row>
    <row r="65" spans="1:21" ht="157.5" x14ac:dyDescent="0.2">
      <c r="A65" s="247" t="s">
        <v>245</v>
      </c>
      <c r="B65" s="94" t="s">
        <v>137</v>
      </c>
      <c r="C65" s="94">
        <v>92970</v>
      </c>
      <c r="D65" s="97" t="s">
        <v>246</v>
      </c>
      <c r="E65" s="94" t="s">
        <v>179</v>
      </c>
      <c r="F65" s="264">
        <v>52.49</v>
      </c>
      <c r="G65" s="259">
        <f t="shared" ref="G65:G70" si="9">ROUND(J65-(J65*$K$16),2)</f>
        <v>6.4</v>
      </c>
      <c r="H65" s="248" t="e">
        <f>ROUND(G65*(1+#REF!),2)</f>
        <v>#REF!</v>
      </c>
      <c r="I65" s="248" t="e">
        <f t="shared" ref="I65:I70" si="10">F65*H65</f>
        <v>#REF!</v>
      </c>
      <c r="J65" s="262">
        <v>8.3000000000000007</v>
      </c>
      <c r="L65" s="243">
        <v>6.4</v>
      </c>
      <c r="N65" s="310"/>
      <c r="O65" s="312"/>
      <c r="P65" s="312"/>
      <c r="Q65" s="312"/>
      <c r="R65" s="326" t="e">
        <f t="shared" si="0"/>
        <v>#REF!</v>
      </c>
      <c r="S65" s="329">
        <f t="shared" si="7"/>
        <v>52.49</v>
      </c>
      <c r="T65" s="329" t="e">
        <f t="shared" si="2"/>
        <v>#REF!</v>
      </c>
      <c r="U65" s="326" t="e">
        <f t="shared" si="1"/>
        <v>#REF!</v>
      </c>
    </row>
    <row r="66" spans="1:21" ht="90" x14ac:dyDescent="0.2">
      <c r="A66" s="247" t="s">
        <v>247</v>
      </c>
      <c r="B66" s="94" t="s">
        <v>137</v>
      </c>
      <c r="C66" s="94">
        <v>73711</v>
      </c>
      <c r="D66" s="97" t="s">
        <v>248</v>
      </c>
      <c r="E66" s="94" t="s">
        <v>179</v>
      </c>
      <c r="F66" s="264">
        <v>209.96</v>
      </c>
      <c r="G66" s="259">
        <f t="shared" si="9"/>
        <v>61.71</v>
      </c>
      <c r="H66" s="248" t="e">
        <f>ROUND(G66*(1+#REF!),2)</f>
        <v>#REF!</v>
      </c>
      <c r="I66" s="248" t="e">
        <f t="shared" si="10"/>
        <v>#REF!</v>
      </c>
      <c r="J66" s="262">
        <v>80.040000000000006</v>
      </c>
      <c r="L66" s="243">
        <v>61.71</v>
      </c>
      <c r="N66" s="310"/>
      <c r="O66" s="312"/>
      <c r="P66" s="312"/>
      <c r="Q66" s="312"/>
      <c r="R66" s="326" t="e">
        <f t="shared" si="0"/>
        <v>#REF!</v>
      </c>
      <c r="S66" s="329">
        <f t="shared" si="7"/>
        <v>209.96</v>
      </c>
      <c r="T66" s="329" t="e">
        <f t="shared" si="2"/>
        <v>#REF!</v>
      </c>
      <c r="U66" s="326" t="e">
        <f t="shared" si="1"/>
        <v>#REF!</v>
      </c>
    </row>
    <row r="67" spans="1:21" ht="56.25" x14ac:dyDescent="0.2">
      <c r="A67" s="247" t="s">
        <v>249</v>
      </c>
      <c r="B67" s="94" t="s">
        <v>137</v>
      </c>
      <c r="C67" s="94">
        <v>72943</v>
      </c>
      <c r="D67" s="97" t="s">
        <v>250</v>
      </c>
      <c r="E67" s="94" t="s">
        <v>140</v>
      </c>
      <c r="F67" s="264">
        <v>1049.77</v>
      </c>
      <c r="G67" s="259">
        <f t="shared" si="9"/>
        <v>0.92</v>
      </c>
      <c r="H67" s="248" t="e">
        <f>ROUND(G67*(1+#REF!),2)</f>
        <v>#REF!</v>
      </c>
      <c r="I67" s="248" t="e">
        <f t="shared" si="10"/>
        <v>#REF!</v>
      </c>
      <c r="J67" s="262">
        <v>1.19</v>
      </c>
      <c r="L67" s="243">
        <v>0.92</v>
      </c>
      <c r="N67" s="310"/>
      <c r="O67" s="312"/>
      <c r="P67" s="312"/>
      <c r="Q67" s="312"/>
      <c r="R67" s="326" t="e">
        <f t="shared" si="0"/>
        <v>#REF!</v>
      </c>
      <c r="S67" s="329">
        <f t="shared" si="7"/>
        <v>1049.77</v>
      </c>
      <c r="T67" s="329" t="e">
        <f t="shared" si="2"/>
        <v>#REF!</v>
      </c>
      <c r="U67" s="326" t="e">
        <f t="shared" si="1"/>
        <v>#REF!</v>
      </c>
    </row>
    <row r="68" spans="1:21" ht="67.5" x14ac:dyDescent="0.2">
      <c r="A68" s="247" t="s">
        <v>251</v>
      </c>
      <c r="B68" s="94" t="s">
        <v>137</v>
      </c>
      <c r="C68" s="94">
        <v>72945</v>
      </c>
      <c r="D68" s="97" t="s">
        <v>252</v>
      </c>
      <c r="E68" s="94" t="s">
        <v>140</v>
      </c>
      <c r="F68" s="264">
        <v>1049.77</v>
      </c>
      <c r="G68" s="259">
        <f t="shared" si="9"/>
        <v>3.2</v>
      </c>
      <c r="H68" s="248" t="e">
        <f>ROUND(G68*(1+#REF!),2)</f>
        <v>#REF!</v>
      </c>
      <c r="I68" s="248" t="e">
        <f t="shared" si="10"/>
        <v>#REF!</v>
      </c>
      <c r="J68" s="262">
        <v>4.1500000000000004</v>
      </c>
      <c r="L68" s="243">
        <v>3.2</v>
      </c>
      <c r="N68" s="310"/>
      <c r="O68" s="312"/>
      <c r="P68" s="312"/>
      <c r="Q68" s="312"/>
      <c r="R68" s="326" t="e">
        <f t="shared" si="0"/>
        <v>#REF!</v>
      </c>
      <c r="S68" s="329">
        <f t="shared" si="7"/>
        <v>1049.77</v>
      </c>
      <c r="T68" s="329" t="e">
        <f t="shared" si="2"/>
        <v>#REF!</v>
      </c>
      <c r="U68" s="326" t="e">
        <f t="shared" si="1"/>
        <v>#REF!</v>
      </c>
    </row>
    <row r="69" spans="1:21" ht="303.75" x14ac:dyDescent="0.2">
      <c r="A69" s="247" t="s">
        <v>253</v>
      </c>
      <c r="B69" s="94" t="s">
        <v>151</v>
      </c>
      <c r="C69" s="94" t="s">
        <v>1274</v>
      </c>
      <c r="D69" s="97" t="s">
        <v>1275</v>
      </c>
      <c r="E69" s="94" t="s">
        <v>254</v>
      </c>
      <c r="F69" s="264">
        <v>128.6</v>
      </c>
      <c r="G69" s="259">
        <f t="shared" si="9"/>
        <v>165.66</v>
      </c>
      <c r="H69" s="248" t="e">
        <f>ROUND(G69*(1+#REF!),2)</f>
        <v>#REF!</v>
      </c>
      <c r="I69" s="248" t="e">
        <f t="shared" si="10"/>
        <v>#REF!</v>
      </c>
      <c r="J69" s="259">
        <v>214.86</v>
      </c>
      <c r="L69" s="243">
        <v>165.66</v>
      </c>
      <c r="N69" s="310"/>
      <c r="O69" s="312"/>
      <c r="P69" s="312"/>
      <c r="Q69" s="312"/>
      <c r="R69" s="326" t="e">
        <f t="shared" si="0"/>
        <v>#REF!</v>
      </c>
      <c r="S69" s="329">
        <f t="shared" si="7"/>
        <v>128.6</v>
      </c>
      <c r="T69" s="329" t="e">
        <f t="shared" si="2"/>
        <v>#REF!</v>
      </c>
      <c r="U69" s="326" t="e">
        <f t="shared" si="1"/>
        <v>#REF!</v>
      </c>
    </row>
    <row r="70" spans="1:21" ht="213.75" x14ac:dyDescent="0.2">
      <c r="A70" s="247" t="s">
        <v>255</v>
      </c>
      <c r="B70" s="94" t="s">
        <v>137</v>
      </c>
      <c r="C70" s="94">
        <v>93177</v>
      </c>
      <c r="D70" s="97" t="s">
        <v>256</v>
      </c>
      <c r="E70" s="94" t="s">
        <v>257</v>
      </c>
      <c r="F70" s="264">
        <v>12859.71</v>
      </c>
      <c r="G70" s="259">
        <f t="shared" si="9"/>
        <v>1.02</v>
      </c>
      <c r="H70" s="248" t="e">
        <f>ROUND(G70*(1+#REF!),2)</f>
        <v>#REF!</v>
      </c>
      <c r="I70" s="248" t="e">
        <f t="shared" si="10"/>
        <v>#REF!</v>
      </c>
      <c r="J70" s="262">
        <v>1.32</v>
      </c>
      <c r="L70" s="243">
        <v>1.02</v>
      </c>
      <c r="N70" s="310"/>
      <c r="O70" s="312"/>
      <c r="P70" s="312"/>
      <c r="Q70" s="312"/>
      <c r="R70" s="326" t="e">
        <f t="shared" si="0"/>
        <v>#REF!</v>
      </c>
      <c r="S70" s="329">
        <f t="shared" si="7"/>
        <v>12859.71</v>
      </c>
      <c r="T70" s="329" t="e">
        <f t="shared" si="2"/>
        <v>#REF!</v>
      </c>
      <c r="U70" s="326" t="e">
        <f t="shared" si="1"/>
        <v>#REF!</v>
      </c>
    </row>
    <row r="71" spans="1:21" ht="22.5" x14ac:dyDescent="0.2">
      <c r="A71" s="252" t="s">
        <v>258</v>
      </c>
      <c r="B71" s="253"/>
      <c r="C71" s="254"/>
      <c r="D71" s="96" t="s">
        <v>259</v>
      </c>
      <c r="E71" s="254"/>
      <c r="F71" s="255"/>
      <c r="G71" s="255"/>
      <c r="H71" s="255"/>
      <c r="I71" s="256" t="e">
        <f>SUM(I73:I83)</f>
        <v>#REF!</v>
      </c>
      <c r="J71" s="255"/>
      <c r="N71" s="330"/>
      <c r="O71" s="335"/>
      <c r="P71" s="335"/>
      <c r="Q71" s="335"/>
      <c r="R71" s="333" t="e">
        <f t="shared" si="0"/>
        <v>#REF!</v>
      </c>
      <c r="S71" s="337"/>
      <c r="T71" s="338" t="e">
        <f>SUM(T73:T83)</f>
        <v>#REF!</v>
      </c>
      <c r="U71" s="333" t="e">
        <f t="shared" si="1"/>
        <v>#REF!</v>
      </c>
    </row>
    <row r="72" spans="1:21" ht="22.5" x14ac:dyDescent="0.2">
      <c r="A72" s="252" t="s">
        <v>260</v>
      </c>
      <c r="B72" s="253"/>
      <c r="C72" s="253"/>
      <c r="D72" s="96" t="s">
        <v>259</v>
      </c>
      <c r="E72" s="254"/>
      <c r="F72" s="255"/>
      <c r="G72" s="255"/>
      <c r="H72" s="255"/>
      <c r="I72" s="256"/>
      <c r="J72" s="255"/>
      <c r="N72" s="330"/>
      <c r="O72" s="335"/>
      <c r="P72" s="335"/>
      <c r="Q72" s="335"/>
      <c r="R72" s="333"/>
      <c r="S72" s="337"/>
      <c r="T72" s="337"/>
      <c r="U72" s="333"/>
    </row>
    <row r="73" spans="1:21" ht="225" x14ac:dyDescent="0.2">
      <c r="A73" s="247" t="s">
        <v>261</v>
      </c>
      <c r="B73" s="94" t="s">
        <v>137</v>
      </c>
      <c r="C73" s="94">
        <v>73658</v>
      </c>
      <c r="D73" s="97" t="s">
        <v>262</v>
      </c>
      <c r="E73" s="94" t="s">
        <v>143</v>
      </c>
      <c r="F73" s="266">
        <v>136</v>
      </c>
      <c r="G73" s="259">
        <f>ROUND(J73-(J73*$K$16),2)</f>
        <v>326.29000000000002</v>
      </c>
      <c r="H73" s="248" t="e">
        <f>ROUND(G73*(1+#REF!),2)</f>
        <v>#REF!</v>
      </c>
      <c r="I73" s="248" t="e">
        <f>F73*H73</f>
        <v>#REF!</v>
      </c>
      <c r="J73" s="262">
        <v>423.2</v>
      </c>
      <c r="L73" s="243">
        <v>326.29000000000002</v>
      </c>
      <c r="N73" s="310"/>
      <c r="O73" s="312"/>
      <c r="P73" s="312"/>
      <c r="Q73" s="312"/>
      <c r="R73" s="326" t="e">
        <f t="shared" si="0"/>
        <v>#REF!</v>
      </c>
      <c r="S73" s="329">
        <f t="shared" si="7"/>
        <v>136</v>
      </c>
      <c r="T73" s="329" t="e">
        <f t="shared" si="2"/>
        <v>#REF!</v>
      </c>
      <c r="U73" s="326" t="e">
        <f t="shared" si="1"/>
        <v>#REF!</v>
      </c>
    </row>
    <row r="74" spans="1:21" ht="337.5" x14ac:dyDescent="0.2">
      <c r="A74" s="247" t="s">
        <v>263</v>
      </c>
      <c r="B74" s="94" t="s">
        <v>137</v>
      </c>
      <c r="C74" s="94">
        <v>93352</v>
      </c>
      <c r="D74" s="97" t="s">
        <v>264</v>
      </c>
      <c r="E74" s="94" t="s">
        <v>143</v>
      </c>
      <c r="F74" s="266">
        <v>136</v>
      </c>
      <c r="G74" s="259">
        <f>ROUND(J74-(J74*$K$16),2)</f>
        <v>296.45999999999998</v>
      </c>
      <c r="H74" s="248" t="e">
        <f>ROUND(G74*(1+#REF!),2)</f>
        <v>#REF!</v>
      </c>
      <c r="I74" s="248" t="e">
        <f>F74*H74</f>
        <v>#REF!</v>
      </c>
      <c r="J74" s="262">
        <v>384.52</v>
      </c>
      <c r="L74" s="243">
        <v>296.45999999999998</v>
      </c>
      <c r="N74" s="310"/>
      <c r="O74" s="312"/>
      <c r="P74" s="312"/>
      <c r="Q74" s="312"/>
      <c r="R74" s="326" t="e">
        <f t="shared" si="0"/>
        <v>#REF!</v>
      </c>
      <c r="S74" s="329">
        <f t="shared" si="7"/>
        <v>136</v>
      </c>
      <c r="T74" s="329" t="e">
        <f t="shared" si="2"/>
        <v>#REF!</v>
      </c>
      <c r="U74" s="326" t="e">
        <f t="shared" si="1"/>
        <v>#REF!</v>
      </c>
    </row>
    <row r="75" spans="1:21" ht="67.5" x14ac:dyDescent="0.2">
      <c r="A75" s="247" t="s">
        <v>265</v>
      </c>
      <c r="B75" s="94" t="s">
        <v>137</v>
      </c>
      <c r="C75" s="94">
        <v>72896</v>
      </c>
      <c r="D75" s="97" t="s">
        <v>191</v>
      </c>
      <c r="E75" s="94" t="s">
        <v>179</v>
      </c>
      <c r="F75" s="264">
        <v>66.44</v>
      </c>
      <c r="G75" s="259">
        <f>ROUND(J75-(J75*$K$16),2)</f>
        <v>1.99</v>
      </c>
      <c r="H75" s="248" t="e">
        <f>ROUND(G75*(1+#REF!),2)</f>
        <v>#REF!</v>
      </c>
      <c r="I75" s="248" t="e">
        <f>F75*H75</f>
        <v>#REF!</v>
      </c>
      <c r="J75" s="262">
        <v>2.58</v>
      </c>
      <c r="L75" s="243">
        <v>1.99</v>
      </c>
      <c r="N75" s="310"/>
      <c r="O75" s="312"/>
      <c r="P75" s="312"/>
      <c r="Q75" s="312"/>
      <c r="R75" s="326" t="e">
        <f t="shared" si="0"/>
        <v>#REF!</v>
      </c>
      <c r="S75" s="329">
        <f t="shared" si="7"/>
        <v>66.44</v>
      </c>
      <c r="T75" s="329" t="e">
        <f t="shared" si="2"/>
        <v>#REF!</v>
      </c>
      <c r="U75" s="326" t="e">
        <f t="shared" si="1"/>
        <v>#REF!</v>
      </c>
    </row>
    <row r="76" spans="1:21" ht="112.5" x14ac:dyDescent="0.2">
      <c r="A76" s="247" t="s">
        <v>266</v>
      </c>
      <c r="B76" s="94" t="s">
        <v>137</v>
      </c>
      <c r="C76" s="94">
        <v>93588</v>
      </c>
      <c r="D76" s="97" t="s">
        <v>193</v>
      </c>
      <c r="E76" s="94" t="s">
        <v>194</v>
      </c>
      <c r="F76" s="264">
        <v>664.43</v>
      </c>
      <c r="G76" s="259">
        <f>ROUND(J76-(J76*$K$16),2)</f>
        <v>1</v>
      </c>
      <c r="H76" s="248" t="e">
        <f>ROUND(G76*(1+#REF!),2)</f>
        <v>#REF!</v>
      </c>
      <c r="I76" s="248" t="e">
        <f>F76*H76</f>
        <v>#REF!</v>
      </c>
      <c r="J76" s="262">
        <v>1.3</v>
      </c>
      <c r="L76" s="243">
        <v>1</v>
      </c>
      <c r="N76" s="310"/>
      <c r="O76" s="312"/>
      <c r="P76" s="312"/>
      <c r="Q76" s="312"/>
      <c r="R76" s="326" t="e">
        <f t="shared" si="0"/>
        <v>#REF!</v>
      </c>
      <c r="S76" s="329">
        <f t="shared" si="7"/>
        <v>664.43</v>
      </c>
      <c r="T76" s="329" t="e">
        <f t="shared" si="2"/>
        <v>#REF!</v>
      </c>
      <c r="U76" s="326" t="e">
        <f t="shared" si="1"/>
        <v>#REF!</v>
      </c>
    </row>
    <row r="77" spans="1:21" ht="90" x14ac:dyDescent="0.2">
      <c r="A77" s="247" t="s">
        <v>267</v>
      </c>
      <c r="B77" s="94" t="s">
        <v>137</v>
      </c>
      <c r="C77" s="94" t="s">
        <v>196</v>
      </c>
      <c r="D77" s="95" t="s">
        <v>197</v>
      </c>
      <c r="E77" s="94" t="s">
        <v>179</v>
      </c>
      <c r="F77" s="264">
        <v>66.44</v>
      </c>
      <c r="G77" s="259">
        <f>ROUND(J77-(J77*$K$16),2)</f>
        <v>1.05</v>
      </c>
      <c r="H77" s="248" t="e">
        <f>ROUND(G77*(1+#REF!),2)</f>
        <v>#REF!</v>
      </c>
      <c r="I77" s="248" t="e">
        <f>F77*H77</f>
        <v>#REF!</v>
      </c>
      <c r="J77" s="262">
        <v>1.36</v>
      </c>
      <c r="L77" s="243">
        <v>1.05</v>
      </c>
      <c r="N77" s="310"/>
      <c r="O77" s="312"/>
      <c r="P77" s="312"/>
      <c r="Q77" s="312"/>
      <c r="R77" s="326" t="e">
        <f t="shared" si="0"/>
        <v>#REF!</v>
      </c>
      <c r="S77" s="329">
        <f t="shared" si="7"/>
        <v>66.44</v>
      </c>
      <c r="T77" s="329" t="e">
        <f t="shared" si="2"/>
        <v>#REF!</v>
      </c>
      <c r="U77" s="326" t="e">
        <f t="shared" si="1"/>
        <v>#REF!</v>
      </c>
    </row>
    <row r="78" spans="1:21" ht="45" x14ac:dyDescent="0.2">
      <c r="A78" s="252" t="s">
        <v>268</v>
      </c>
      <c r="B78" s="253"/>
      <c r="C78" s="253"/>
      <c r="D78" s="96" t="s">
        <v>244</v>
      </c>
      <c r="E78" s="254"/>
      <c r="F78" s="255"/>
      <c r="G78" s="255"/>
      <c r="H78" s="255"/>
      <c r="I78" s="256"/>
      <c r="J78" s="255"/>
      <c r="N78" s="330"/>
      <c r="O78" s="335"/>
      <c r="P78" s="335"/>
      <c r="Q78" s="335"/>
      <c r="R78" s="336"/>
      <c r="S78" s="337"/>
      <c r="T78" s="337"/>
      <c r="U78" s="333"/>
    </row>
    <row r="79" spans="1:21" ht="157.5" x14ac:dyDescent="0.2">
      <c r="A79" s="247" t="s">
        <v>269</v>
      </c>
      <c r="B79" s="94" t="s">
        <v>137</v>
      </c>
      <c r="C79" s="94">
        <v>92970</v>
      </c>
      <c r="D79" s="97" t="s">
        <v>246</v>
      </c>
      <c r="E79" s="94" t="s">
        <v>179</v>
      </c>
      <c r="F79" s="248">
        <v>40.799999999999997</v>
      </c>
      <c r="G79" s="259">
        <f>ROUND(J79-(J79*$K$16),2)</f>
        <v>6.4</v>
      </c>
      <c r="H79" s="248" t="e">
        <f>ROUND(G79*(1+#REF!),2)</f>
        <v>#REF!</v>
      </c>
      <c r="I79" s="248" t="e">
        <f>F79*H79</f>
        <v>#REF!</v>
      </c>
      <c r="J79" s="262">
        <v>8.3000000000000007</v>
      </c>
      <c r="L79" s="243">
        <v>6.4</v>
      </c>
      <c r="N79" s="310"/>
      <c r="O79" s="312"/>
      <c r="P79" s="312"/>
      <c r="Q79" s="312"/>
      <c r="R79" s="326" t="e">
        <f t="shared" si="0"/>
        <v>#REF!</v>
      </c>
      <c r="S79" s="329">
        <f t="shared" si="7"/>
        <v>40.799999999999997</v>
      </c>
      <c r="T79" s="329" t="e">
        <f t="shared" si="2"/>
        <v>#REF!</v>
      </c>
      <c r="U79" s="326" t="e">
        <f t="shared" si="1"/>
        <v>#REF!</v>
      </c>
    </row>
    <row r="80" spans="1:21" ht="90" x14ac:dyDescent="0.2">
      <c r="A80" s="247" t="s">
        <v>270</v>
      </c>
      <c r="B80" s="94" t="s">
        <v>137</v>
      </c>
      <c r="C80" s="94">
        <v>73711</v>
      </c>
      <c r="D80" s="97" t="s">
        <v>271</v>
      </c>
      <c r="E80" s="94" t="s">
        <v>179</v>
      </c>
      <c r="F80" s="264">
        <v>163.19999999999999</v>
      </c>
      <c r="G80" s="259">
        <f>ROUND(J80-(J80*$K$16),2)</f>
        <v>61.71</v>
      </c>
      <c r="H80" s="248" t="e">
        <f>ROUND(G80*(1+#REF!),2)</f>
        <v>#REF!</v>
      </c>
      <c r="I80" s="248" t="e">
        <f>F80*H80</f>
        <v>#REF!</v>
      </c>
      <c r="J80" s="262">
        <v>80.040000000000006</v>
      </c>
      <c r="L80" s="243">
        <v>61.71</v>
      </c>
      <c r="N80" s="310"/>
      <c r="O80" s="312"/>
      <c r="P80" s="312"/>
      <c r="Q80" s="312"/>
      <c r="R80" s="326" t="e">
        <f t="shared" si="0"/>
        <v>#REF!</v>
      </c>
      <c r="S80" s="329">
        <f t="shared" si="7"/>
        <v>163.19999999999999</v>
      </c>
      <c r="T80" s="329" t="e">
        <f t="shared" si="2"/>
        <v>#REF!</v>
      </c>
      <c r="U80" s="326" t="e">
        <f t="shared" si="1"/>
        <v>#REF!</v>
      </c>
    </row>
    <row r="81" spans="1:21" ht="56.25" x14ac:dyDescent="0.2">
      <c r="A81" s="247" t="s">
        <v>272</v>
      </c>
      <c r="B81" s="94" t="s">
        <v>137</v>
      </c>
      <c r="C81" s="94">
        <v>72943</v>
      </c>
      <c r="D81" s="97" t="s">
        <v>250</v>
      </c>
      <c r="E81" s="94" t="s">
        <v>140</v>
      </c>
      <c r="F81" s="248">
        <v>816</v>
      </c>
      <c r="G81" s="259">
        <f>ROUND(J81-(J81*$K$16),2)</f>
        <v>0.92</v>
      </c>
      <c r="H81" s="248" t="e">
        <f>ROUND(G81*(1+#REF!),2)</f>
        <v>#REF!</v>
      </c>
      <c r="I81" s="248" t="e">
        <f>F81*H81</f>
        <v>#REF!</v>
      </c>
      <c r="J81" s="262">
        <v>1.19</v>
      </c>
      <c r="L81" s="243">
        <v>0.92</v>
      </c>
      <c r="N81" s="310"/>
      <c r="O81" s="312"/>
      <c r="P81" s="312"/>
      <c r="Q81" s="312"/>
      <c r="R81" s="326" t="e">
        <f t="shared" si="0"/>
        <v>#REF!</v>
      </c>
      <c r="S81" s="329">
        <f t="shared" si="7"/>
        <v>816</v>
      </c>
      <c r="T81" s="329" t="e">
        <f t="shared" si="2"/>
        <v>#REF!</v>
      </c>
      <c r="U81" s="326" t="e">
        <f t="shared" si="1"/>
        <v>#REF!</v>
      </c>
    </row>
    <row r="82" spans="1:21" ht="303.75" x14ac:dyDescent="0.2">
      <c r="A82" s="247" t="s">
        <v>273</v>
      </c>
      <c r="B82" s="94" t="s">
        <v>151</v>
      </c>
      <c r="C82" s="94" t="s">
        <v>1274</v>
      </c>
      <c r="D82" s="97" t="s">
        <v>1275</v>
      </c>
      <c r="E82" s="94" t="s">
        <v>254</v>
      </c>
      <c r="F82" s="248">
        <v>99.96</v>
      </c>
      <c r="G82" s="259">
        <f>ROUND(J82-(J82*$K$16),2)</f>
        <v>165.66</v>
      </c>
      <c r="H82" s="248" t="e">
        <f>ROUND(G82*(1+#REF!),2)</f>
        <v>#REF!</v>
      </c>
      <c r="I82" s="248" t="e">
        <f>F82*H82</f>
        <v>#REF!</v>
      </c>
      <c r="J82" s="259">
        <v>214.86</v>
      </c>
      <c r="L82" s="243">
        <v>165.66</v>
      </c>
      <c r="N82" s="310"/>
      <c r="O82" s="312"/>
      <c r="P82" s="312"/>
      <c r="Q82" s="312"/>
      <c r="R82" s="326" t="e">
        <f t="shared" ref="R82:R145" si="11">O82/I82</f>
        <v>#REF!</v>
      </c>
      <c r="S82" s="329">
        <f t="shared" si="7"/>
        <v>99.96</v>
      </c>
      <c r="T82" s="329" t="e">
        <f t="shared" si="2"/>
        <v>#REF!</v>
      </c>
      <c r="U82" s="326" t="e">
        <f t="shared" ref="U82:U145" si="12">1-R82</f>
        <v>#REF!</v>
      </c>
    </row>
    <row r="83" spans="1:21" ht="202.5" x14ac:dyDescent="0.2">
      <c r="A83" s="247" t="s">
        <v>274</v>
      </c>
      <c r="B83" s="94" t="s">
        <v>137</v>
      </c>
      <c r="C83" s="94">
        <v>93177</v>
      </c>
      <c r="D83" s="97" t="s">
        <v>275</v>
      </c>
      <c r="E83" s="94" t="s">
        <v>257</v>
      </c>
      <c r="F83" s="248">
        <v>9996</v>
      </c>
      <c r="G83" s="259">
        <f>ROUND(J83-(J83*$K$16),2)</f>
        <v>1.02</v>
      </c>
      <c r="H83" s="248" t="e">
        <f>ROUND(G83*(1+#REF!),2)</f>
        <v>#REF!</v>
      </c>
      <c r="I83" s="248" t="e">
        <f>F83*H83</f>
        <v>#REF!</v>
      </c>
      <c r="J83" s="262">
        <v>1.32</v>
      </c>
      <c r="L83" s="243">
        <v>1.02</v>
      </c>
      <c r="N83" s="310"/>
      <c r="O83" s="312"/>
      <c r="P83" s="312"/>
      <c r="Q83" s="312"/>
      <c r="R83" s="326" t="e">
        <f t="shared" si="11"/>
        <v>#REF!</v>
      </c>
      <c r="S83" s="329">
        <f t="shared" si="7"/>
        <v>9996</v>
      </c>
      <c r="T83" s="329" t="e">
        <f t="shared" ref="T83:T146" si="13">I83-Q83</f>
        <v>#REF!</v>
      </c>
      <c r="U83" s="326" t="e">
        <f t="shared" si="12"/>
        <v>#REF!</v>
      </c>
    </row>
    <row r="84" spans="1:21" ht="33.75" x14ac:dyDescent="0.2">
      <c r="A84" s="252" t="s">
        <v>276</v>
      </c>
      <c r="B84" s="253"/>
      <c r="C84" s="253"/>
      <c r="D84" s="96" t="s">
        <v>277</v>
      </c>
      <c r="E84" s="254"/>
      <c r="F84" s="255"/>
      <c r="G84" s="255"/>
      <c r="H84" s="255"/>
      <c r="I84" s="256" t="e">
        <f>SUM(I85:I193)</f>
        <v>#REF!</v>
      </c>
      <c r="J84" s="255"/>
      <c r="N84" s="330"/>
      <c r="O84" s="335"/>
      <c r="P84" s="335"/>
      <c r="Q84" s="335"/>
      <c r="R84" s="333" t="e">
        <f t="shared" si="11"/>
        <v>#REF!</v>
      </c>
      <c r="S84" s="337"/>
      <c r="T84" s="338" t="e">
        <f>SUM(T85:T193)</f>
        <v>#REF!</v>
      </c>
      <c r="U84" s="333" t="e">
        <f t="shared" si="12"/>
        <v>#REF!</v>
      </c>
    </row>
    <row r="85" spans="1:21" ht="22.5" x14ac:dyDescent="0.2">
      <c r="A85" s="252" t="s">
        <v>278</v>
      </c>
      <c r="B85" s="253"/>
      <c r="C85" s="253"/>
      <c r="D85" s="96" t="s">
        <v>279</v>
      </c>
      <c r="E85" s="254"/>
      <c r="F85" s="255"/>
      <c r="G85" s="255"/>
      <c r="H85" s="255"/>
      <c r="I85" s="256"/>
      <c r="J85" s="255"/>
      <c r="N85" s="330"/>
      <c r="O85" s="335"/>
      <c r="P85" s="335"/>
      <c r="Q85" s="335"/>
      <c r="R85" s="333"/>
      <c r="S85" s="337"/>
      <c r="T85" s="337"/>
      <c r="U85" s="333"/>
    </row>
    <row r="86" spans="1:21" ht="67.5" x14ac:dyDescent="0.2">
      <c r="A86" s="247" t="s">
        <v>280</v>
      </c>
      <c r="B86" s="94" t="s">
        <v>137</v>
      </c>
      <c r="C86" s="94" t="s">
        <v>138</v>
      </c>
      <c r="D86" s="97" t="s">
        <v>139</v>
      </c>
      <c r="E86" s="94" t="s">
        <v>140</v>
      </c>
      <c r="F86" s="248">
        <v>100</v>
      </c>
      <c r="G86" s="259">
        <f>ROUND(J86-(J86*$K$16),2)</f>
        <v>0.32</v>
      </c>
      <c r="H86" s="248" t="e">
        <f>ROUND(G86*(1+#REF!),2)</f>
        <v>#REF!</v>
      </c>
      <c r="I86" s="248" t="e">
        <f>F86*H86</f>
        <v>#REF!</v>
      </c>
      <c r="J86" s="262">
        <v>0.41</v>
      </c>
      <c r="L86" s="243">
        <v>0.32</v>
      </c>
      <c r="N86" s="310"/>
      <c r="O86" s="312"/>
      <c r="P86" s="312"/>
      <c r="Q86" s="312"/>
      <c r="R86" s="326" t="e">
        <f t="shared" si="11"/>
        <v>#REF!</v>
      </c>
      <c r="S86" s="329">
        <f t="shared" si="7"/>
        <v>100</v>
      </c>
      <c r="T86" s="329" t="e">
        <f t="shared" si="13"/>
        <v>#REF!</v>
      </c>
      <c r="U86" s="326" t="e">
        <f t="shared" si="12"/>
        <v>#REF!</v>
      </c>
    </row>
    <row r="87" spans="1:21" ht="135" x14ac:dyDescent="0.2">
      <c r="A87" s="247" t="s">
        <v>281</v>
      </c>
      <c r="B87" s="94" t="s">
        <v>137</v>
      </c>
      <c r="C87" s="94">
        <v>94097</v>
      </c>
      <c r="D87" s="97" t="s">
        <v>1248</v>
      </c>
      <c r="E87" s="94" t="s">
        <v>140</v>
      </c>
      <c r="F87" s="248">
        <v>100</v>
      </c>
      <c r="G87" s="259">
        <f>ROUND(J87-(J87*$K$16),2)</f>
        <v>2.98</v>
      </c>
      <c r="H87" s="248" t="e">
        <f>ROUND(G87*(1+#REF!),2)</f>
        <v>#REF!</v>
      </c>
      <c r="I87" s="248" t="e">
        <f>F87*H87</f>
        <v>#REF!</v>
      </c>
      <c r="J87" s="262">
        <v>3.86</v>
      </c>
      <c r="L87" s="243">
        <v>2.98</v>
      </c>
      <c r="N87" s="310"/>
      <c r="O87" s="312"/>
      <c r="P87" s="312"/>
      <c r="Q87" s="312"/>
      <c r="R87" s="326" t="e">
        <f t="shared" si="11"/>
        <v>#REF!</v>
      </c>
      <c r="S87" s="329">
        <f t="shared" si="7"/>
        <v>100</v>
      </c>
      <c r="T87" s="329" t="e">
        <f t="shared" si="13"/>
        <v>#REF!</v>
      </c>
      <c r="U87" s="326" t="e">
        <f t="shared" si="12"/>
        <v>#REF!</v>
      </c>
    </row>
    <row r="88" spans="1:21" ht="202.5" x14ac:dyDescent="0.2">
      <c r="A88" s="247" t="s">
        <v>282</v>
      </c>
      <c r="B88" s="94" t="s">
        <v>137</v>
      </c>
      <c r="C88" s="94" t="s">
        <v>283</v>
      </c>
      <c r="D88" s="97" t="s">
        <v>284</v>
      </c>
      <c r="E88" s="94" t="s">
        <v>285</v>
      </c>
      <c r="F88" s="248">
        <v>40</v>
      </c>
      <c r="G88" s="259">
        <f>ROUND(J88-(J88*$K$16),2)</f>
        <v>31.53</v>
      </c>
      <c r="H88" s="248" t="e">
        <f>ROUND(G88*(1+#REF!),2)</f>
        <v>#REF!</v>
      </c>
      <c r="I88" s="248" t="e">
        <f>F88*H88</f>
        <v>#REF!</v>
      </c>
      <c r="J88" s="262">
        <v>40.9</v>
      </c>
      <c r="L88" s="243">
        <v>31.53</v>
      </c>
      <c r="N88" s="310"/>
      <c r="O88" s="312"/>
      <c r="P88" s="312"/>
      <c r="Q88" s="312"/>
      <c r="R88" s="326" t="e">
        <f t="shared" si="11"/>
        <v>#REF!</v>
      </c>
      <c r="S88" s="329">
        <f t="shared" si="7"/>
        <v>40</v>
      </c>
      <c r="T88" s="329" t="e">
        <f t="shared" si="13"/>
        <v>#REF!</v>
      </c>
      <c r="U88" s="326" t="e">
        <f t="shared" si="12"/>
        <v>#REF!</v>
      </c>
    </row>
    <row r="89" spans="1:21" ht="146.25" x14ac:dyDescent="0.2">
      <c r="A89" s="247" t="s">
        <v>286</v>
      </c>
      <c r="B89" s="94" t="s">
        <v>137</v>
      </c>
      <c r="C89" s="94" t="s">
        <v>287</v>
      </c>
      <c r="D89" s="97" t="s">
        <v>288</v>
      </c>
      <c r="E89" s="94" t="s">
        <v>140</v>
      </c>
      <c r="F89" s="248">
        <v>5.5</v>
      </c>
      <c r="G89" s="259">
        <f>ROUND(J89-(J89*$K$16),2)</f>
        <v>628.48</v>
      </c>
      <c r="H89" s="248" t="e">
        <f>ROUND(G89*(1+#REF!),2)</f>
        <v>#REF!</v>
      </c>
      <c r="I89" s="248" t="e">
        <f>F89*H89</f>
        <v>#REF!</v>
      </c>
      <c r="J89" s="262">
        <v>815.15</v>
      </c>
      <c r="L89" s="243">
        <v>628.48</v>
      </c>
      <c r="N89" s="310"/>
      <c r="O89" s="312"/>
      <c r="P89" s="312"/>
      <c r="Q89" s="312"/>
      <c r="R89" s="326" t="e">
        <f t="shared" si="11"/>
        <v>#REF!</v>
      </c>
      <c r="S89" s="329">
        <f t="shared" si="7"/>
        <v>5.5</v>
      </c>
      <c r="T89" s="329" t="e">
        <f t="shared" si="13"/>
        <v>#REF!</v>
      </c>
      <c r="U89" s="326" t="e">
        <f t="shared" si="12"/>
        <v>#REF!</v>
      </c>
    </row>
    <row r="90" spans="1:21" ht="22.5" x14ac:dyDescent="0.2">
      <c r="A90" s="252" t="s">
        <v>289</v>
      </c>
      <c r="B90" s="253"/>
      <c r="C90" s="254"/>
      <c r="D90" s="96" t="s">
        <v>290</v>
      </c>
      <c r="E90" s="254"/>
      <c r="F90" s="255"/>
      <c r="G90" s="255">
        <v>0</v>
      </c>
      <c r="H90" s="255"/>
      <c r="I90" s="256"/>
      <c r="J90" s="255">
        <v>0</v>
      </c>
      <c r="L90" s="243">
        <v>0</v>
      </c>
      <c r="N90" s="330"/>
      <c r="O90" s="335"/>
      <c r="P90" s="335"/>
      <c r="Q90" s="335"/>
      <c r="R90" s="336"/>
      <c r="S90" s="337"/>
      <c r="T90" s="337"/>
      <c r="U90" s="333"/>
    </row>
    <row r="91" spans="1:21" ht="67.5" x14ac:dyDescent="0.2">
      <c r="A91" s="252" t="s">
        <v>291</v>
      </c>
      <c r="B91" s="253"/>
      <c r="C91" s="254"/>
      <c r="D91" s="96" t="s">
        <v>165</v>
      </c>
      <c r="E91" s="254"/>
      <c r="F91" s="255"/>
      <c r="G91" s="255"/>
      <c r="H91" s="255"/>
      <c r="I91" s="256"/>
      <c r="J91" s="255"/>
      <c r="N91" s="330"/>
      <c r="O91" s="335"/>
      <c r="P91" s="335"/>
      <c r="Q91" s="335"/>
      <c r="R91" s="336"/>
      <c r="S91" s="337"/>
      <c r="T91" s="337"/>
      <c r="U91" s="333"/>
    </row>
    <row r="92" spans="1:21" ht="112.5" x14ac:dyDescent="0.2">
      <c r="A92" s="247" t="s">
        <v>292</v>
      </c>
      <c r="B92" s="94" t="s">
        <v>137</v>
      </c>
      <c r="C92" s="94">
        <v>73686</v>
      </c>
      <c r="D92" s="97" t="s">
        <v>293</v>
      </c>
      <c r="E92" s="94" t="s">
        <v>187</v>
      </c>
      <c r="F92" s="248">
        <v>100</v>
      </c>
      <c r="G92" s="259">
        <f>ROUND(J92-(J92*$K$16),2)</f>
        <v>17.420000000000002</v>
      </c>
      <c r="H92" s="248" t="e">
        <f>ROUND(G92*(1+#REF!),2)</f>
        <v>#REF!</v>
      </c>
      <c r="I92" s="248" t="e">
        <f>F92*H92</f>
        <v>#REF!</v>
      </c>
      <c r="J92" s="262">
        <v>22.6</v>
      </c>
      <c r="L92" s="243">
        <v>17.420000000000002</v>
      </c>
      <c r="N92" s="310"/>
      <c r="O92" s="312"/>
      <c r="P92" s="312"/>
      <c r="Q92" s="312"/>
      <c r="R92" s="326" t="e">
        <f t="shared" si="11"/>
        <v>#REF!</v>
      </c>
      <c r="S92" s="329">
        <f t="shared" si="7"/>
        <v>100</v>
      </c>
      <c r="T92" s="329" t="e">
        <f t="shared" si="13"/>
        <v>#REF!</v>
      </c>
      <c r="U92" s="326" t="e">
        <f t="shared" si="12"/>
        <v>#REF!</v>
      </c>
    </row>
    <row r="93" spans="1:21" ht="33.75" x14ac:dyDescent="0.2">
      <c r="A93" s="252" t="s">
        <v>294</v>
      </c>
      <c r="B93" s="253"/>
      <c r="C93" s="254"/>
      <c r="D93" s="96" t="s">
        <v>295</v>
      </c>
      <c r="E93" s="254"/>
      <c r="F93" s="255"/>
      <c r="G93" s="255"/>
      <c r="H93" s="255"/>
      <c r="I93" s="256"/>
      <c r="J93" s="255"/>
      <c r="N93" s="330"/>
      <c r="O93" s="335"/>
      <c r="P93" s="335"/>
      <c r="Q93" s="335"/>
      <c r="R93" s="336"/>
      <c r="S93" s="337"/>
      <c r="T93" s="337"/>
      <c r="U93" s="333"/>
    </row>
    <row r="94" spans="1:21" ht="326.25" x14ac:dyDescent="0.2">
      <c r="A94" s="247" t="s">
        <v>296</v>
      </c>
      <c r="B94" s="94" t="s">
        <v>137</v>
      </c>
      <c r="C94" s="94">
        <v>90091</v>
      </c>
      <c r="D94" s="97" t="s">
        <v>297</v>
      </c>
      <c r="E94" s="94" t="s">
        <v>179</v>
      </c>
      <c r="F94" s="264">
        <v>48.72</v>
      </c>
      <c r="G94" s="259">
        <f t="shared" ref="G94:G104" si="14">ROUND(J94-(J94*$K$16),2)</f>
        <v>3.37</v>
      </c>
      <c r="H94" s="248" t="e">
        <f>ROUND(G94*(1+#REF!),2)</f>
        <v>#REF!</v>
      </c>
      <c r="I94" s="248" t="e">
        <f t="shared" ref="I94:I105" si="15">F94*H94</f>
        <v>#REF!</v>
      </c>
      <c r="J94" s="262">
        <v>4.37</v>
      </c>
      <c r="L94" s="243">
        <v>3.37</v>
      </c>
      <c r="N94" s="310"/>
      <c r="O94" s="312"/>
      <c r="P94" s="312"/>
      <c r="Q94" s="312"/>
      <c r="R94" s="326" t="e">
        <f t="shared" si="11"/>
        <v>#REF!</v>
      </c>
      <c r="S94" s="329">
        <f t="shared" si="7"/>
        <v>48.72</v>
      </c>
      <c r="T94" s="329" t="e">
        <f t="shared" si="13"/>
        <v>#REF!</v>
      </c>
      <c r="U94" s="326" t="e">
        <f t="shared" si="12"/>
        <v>#REF!</v>
      </c>
    </row>
    <row r="95" spans="1:21" ht="53.45" customHeight="1" x14ac:dyDescent="0.2">
      <c r="A95" s="247" t="s">
        <v>298</v>
      </c>
      <c r="B95" s="94" t="s">
        <v>137</v>
      </c>
      <c r="C95" s="94">
        <v>90093</v>
      </c>
      <c r="D95" s="97" t="s">
        <v>299</v>
      </c>
      <c r="E95" s="94" t="s">
        <v>179</v>
      </c>
      <c r="F95" s="264">
        <v>33.33</v>
      </c>
      <c r="G95" s="259">
        <f t="shared" si="14"/>
        <v>2.09</v>
      </c>
      <c r="H95" s="248" t="e">
        <f>ROUND(G95*(1+#REF!),2)</f>
        <v>#REF!</v>
      </c>
      <c r="I95" s="248" t="e">
        <f t="shared" si="15"/>
        <v>#REF!</v>
      </c>
      <c r="J95" s="262">
        <v>2.71</v>
      </c>
      <c r="L95" s="243">
        <v>2.09</v>
      </c>
      <c r="N95" s="310"/>
      <c r="O95" s="312"/>
      <c r="P95" s="312"/>
      <c r="Q95" s="312"/>
      <c r="R95" s="326" t="e">
        <f t="shared" si="11"/>
        <v>#REF!</v>
      </c>
      <c r="S95" s="329">
        <f t="shared" si="7"/>
        <v>33.33</v>
      </c>
      <c r="T95" s="329" t="e">
        <f t="shared" si="13"/>
        <v>#REF!</v>
      </c>
      <c r="U95" s="326" t="e">
        <f t="shared" si="12"/>
        <v>#REF!</v>
      </c>
    </row>
    <row r="96" spans="1:21" ht="53.45" customHeight="1" x14ac:dyDescent="0.2">
      <c r="A96" s="247" t="s">
        <v>300</v>
      </c>
      <c r="B96" s="94" t="s">
        <v>137</v>
      </c>
      <c r="C96" s="94">
        <v>90094</v>
      </c>
      <c r="D96" s="97" t="s">
        <v>301</v>
      </c>
      <c r="E96" s="94" t="s">
        <v>179</v>
      </c>
      <c r="F96" s="95">
        <v>13.93</v>
      </c>
      <c r="G96" s="259">
        <f t="shared" si="14"/>
        <v>2.4500000000000002</v>
      </c>
      <c r="H96" s="248" t="e">
        <f>ROUND(G96*(1+#REF!),2)</f>
        <v>#REF!</v>
      </c>
      <c r="I96" s="248" t="e">
        <f t="shared" si="15"/>
        <v>#REF!</v>
      </c>
      <c r="J96" s="262">
        <v>3.18</v>
      </c>
      <c r="L96" s="243">
        <v>2.4500000000000002</v>
      </c>
      <c r="N96" s="310"/>
      <c r="O96" s="312"/>
      <c r="P96" s="312"/>
      <c r="Q96" s="312"/>
      <c r="R96" s="326" t="e">
        <f t="shared" si="11"/>
        <v>#REF!</v>
      </c>
      <c r="S96" s="329">
        <f t="shared" si="7"/>
        <v>13.93</v>
      </c>
      <c r="T96" s="329" t="e">
        <f t="shared" si="13"/>
        <v>#REF!</v>
      </c>
      <c r="U96" s="326" t="e">
        <f t="shared" si="12"/>
        <v>#REF!</v>
      </c>
    </row>
    <row r="97" spans="1:21" ht="53.45" customHeight="1" x14ac:dyDescent="0.2">
      <c r="A97" s="247" t="s">
        <v>302</v>
      </c>
      <c r="B97" s="94" t="s">
        <v>137</v>
      </c>
      <c r="C97" s="94">
        <v>90096</v>
      </c>
      <c r="D97" s="97" t="s">
        <v>303</v>
      </c>
      <c r="E97" s="94" t="s">
        <v>179</v>
      </c>
      <c r="F97" s="95">
        <f>45.59-F96</f>
        <v>31.660000000000004</v>
      </c>
      <c r="G97" s="259">
        <f t="shared" si="14"/>
        <v>1.69</v>
      </c>
      <c r="H97" s="248" t="e">
        <f>ROUND(G97*(1+#REF!),2)</f>
        <v>#REF!</v>
      </c>
      <c r="I97" s="248" t="e">
        <f t="shared" si="15"/>
        <v>#REF!</v>
      </c>
      <c r="J97" s="262">
        <v>2.19</v>
      </c>
      <c r="L97" s="243">
        <v>1.69</v>
      </c>
      <c r="N97" s="310"/>
      <c r="O97" s="312"/>
      <c r="P97" s="312"/>
      <c r="Q97" s="312"/>
      <c r="R97" s="326" t="e">
        <f t="shared" si="11"/>
        <v>#REF!</v>
      </c>
      <c r="S97" s="329">
        <f t="shared" si="7"/>
        <v>31.660000000000004</v>
      </c>
      <c r="T97" s="329" t="e">
        <f t="shared" si="13"/>
        <v>#REF!</v>
      </c>
      <c r="U97" s="326" t="e">
        <f t="shared" si="12"/>
        <v>#REF!</v>
      </c>
    </row>
    <row r="98" spans="1:21" ht="45" x14ac:dyDescent="0.2">
      <c r="A98" s="247" t="s">
        <v>304</v>
      </c>
      <c r="B98" s="94" t="s">
        <v>137</v>
      </c>
      <c r="C98" s="94">
        <v>93358</v>
      </c>
      <c r="D98" s="97" t="s">
        <v>1266</v>
      </c>
      <c r="E98" s="94" t="s">
        <v>179</v>
      </c>
      <c r="F98" s="95">
        <v>5.41</v>
      </c>
      <c r="G98" s="259">
        <f t="shared" si="14"/>
        <v>36.93</v>
      </c>
      <c r="H98" s="248" t="e">
        <f>ROUND(G98*(1+#REF!),2)</f>
        <v>#REF!</v>
      </c>
      <c r="I98" s="248" t="e">
        <f t="shared" si="15"/>
        <v>#REF!</v>
      </c>
      <c r="J98" s="262">
        <v>47.9</v>
      </c>
      <c r="L98" s="243">
        <v>36.93</v>
      </c>
      <c r="N98" s="310"/>
      <c r="O98" s="312"/>
      <c r="P98" s="312"/>
      <c r="Q98" s="312"/>
      <c r="R98" s="326" t="e">
        <f t="shared" si="11"/>
        <v>#REF!</v>
      </c>
      <c r="S98" s="329">
        <f t="shared" si="7"/>
        <v>5.41</v>
      </c>
      <c r="T98" s="329" t="e">
        <f t="shared" si="13"/>
        <v>#REF!</v>
      </c>
      <c r="U98" s="326" t="e">
        <f t="shared" si="12"/>
        <v>#REF!</v>
      </c>
    </row>
    <row r="99" spans="1:21" ht="56.25" x14ac:dyDescent="0.2">
      <c r="A99" s="247" t="s">
        <v>305</v>
      </c>
      <c r="B99" s="94" t="s">
        <v>137</v>
      </c>
      <c r="C99" s="94" t="s">
        <v>1273</v>
      </c>
      <c r="D99" s="97" t="s">
        <v>1272</v>
      </c>
      <c r="E99" s="94" t="s">
        <v>179</v>
      </c>
      <c r="F99" s="95">
        <f>3.7+5.07</f>
        <v>8.77</v>
      </c>
      <c r="G99" s="259">
        <f t="shared" si="14"/>
        <v>42.4</v>
      </c>
      <c r="H99" s="248" t="e">
        <f>ROUND(G99*(1+#REF!),2)</f>
        <v>#REF!</v>
      </c>
      <c r="I99" s="248" t="e">
        <f t="shared" si="15"/>
        <v>#REF!</v>
      </c>
      <c r="J99" s="259">
        <v>54.99</v>
      </c>
      <c r="L99" s="243">
        <v>42.4</v>
      </c>
      <c r="N99" s="310"/>
      <c r="O99" s="312"/>
      <c r="P99" s="312"/>
      <c r="Q99" s="312"/>
      <c r="R99" s="326" t="e">
        <f t="shared" si="11"/>
        <v>#REF!</v>
      </c>
      <c r="S99" s="329">
        <f t="shared" si="7"/>
        <v>8.77</v>
      </c>
      <c r="T99" s="329" t="e">
        <f t="shared" si="13"/>
        <v>#REF!</v>
      </c>
      <c r="U99" s="326" t="e">
        <f t="shared" si="12"/>
        <v>#REF!</v>
      </c>
    </row>
    <row r="100" spans="1:21" ht="112.5" x14ac:dyDescent="0.2">
      <c r="A100" s="247" t="s">
        <v>306</v>
      </c>
      <c r="B100" s="94" t="s">
        <v>137</v>
      </c>
      <c r="C100" s="94" t="s">
        <v>184</v>
      </c>
      <c r="D100" s="97" t="s">
        <v>307</v>
      </c>
      <c r="E100" s="94" t="s">
        <v>179</v>
      </c>
      <c r="F100" s="248">
        <v>7.09</v>
      </c>
      <c r="G100" s="259">
        <f t="shared" si="14"/>
        <v>22.41</v>
      </c>
      <c r="H100" s="248" t="e">
        <f>ROUND(G100*(1+#REF!),2)</f>
        <v>#REF!</v>
      </c>
      <c r="I100" s="248" t="e">
        <f t="shared" si="15"/>
        <v>#REF!</v>
      </c>
      <c r="J100" s="262">
        <v>29.06</v>
      </c>
      <c r="L100" s="243">
        <v>22.41</v>
      </c>
      <c r="N100" s="310"/>
      <c r="O100" s="312"/>
      <c r="P100" s="312"/>
      <c r="Q100" s="312"/>
      <c r="R100" s="326" t="e">
        <f t="shared" si="11"/>
        <v>#REF!</v>
      </c>
      <c r="S100" s="329">
        <f t="shared" si="7"/>
        <v>7.09</v>
      </c>
      <c r="T100" s="329" t="e">
        <f t="shared" si="13"/>
        <v>#REF!</v>
      </c>
      <c r="U100" s="326" t="e">
        <f t="shared" si="12"/>
        <v>#REF!</v>
      </c>
    </row>
    <row r="101" spans="1:21" ht="135" x14ac:dyDescent="0.2">
      <c r="A101" s="247" t="s">
        <v>308</v>
      </c>
      <c r="B101" s="94" t="s">
        <v>137</v>
      </c>
      <c r="C101" s="94">
        <v>94097</v>
      </c>
      <c r="D101" s="97" t="s">
        <v>1248</v>
      </c>
      <c r="E101" s="94" t="s">
        <v>187</v>
      </c>
      <c r="F101" s="248">
        <v>33.869999999999997</v>
      </c>
      <c r="G101" s="259">
        <f t="shared" si="14"/>
        <v>2.98</v>
      </c>
      <c r="H101" s="248" t="e">
        <f>ROUND(G101*(1+#REF!),2)</f>
        <v>#REF!</v>
      </c>
      <c r="I101" s="248" t="e">
        <f t="shared" si="15"/>
        <v>#REF!</v>
      </c>
      <c r="J101" s="262">
        <v>3.86</v>
      </c>
      <c r="L101" s="243">
        <v>2.98</v>
      </c>
      <c r="N101" s="310"/>
      <c r="O101" s="312"/>
      <c r="P101" s="312"/>
      <c r="Q101" s="312"/>
      <c r="R101" s="326" t="e">
        <f t="shared" si="11"/>
        <v>#REF!</v>
      </c>
      <c r="S101" s="329">
        <f t="shared" si="7"/>
        <v>33.869999999999997</v>
      </c>
      <c r="T101" s="329" t="e">
        <f t="shared" si="13"/>
        <v>#REF!</v>
      </c>
      <c r="U101" s="326" t="e">
        <f t="shared" si="12"/>
        <v>#REF!</v>
      </c>
    </row>
    <row r="102" spans="1:21" ht="78.75" x14ac:dyDescent="0.2">
      <c r="A102" s="247" t="s">
        <v>309</v>
      </c>
      <c r="B102" s="94" t="s">
        <v>137</v>
      </c>
      <c r="C102" s="94">
        <v>93382</v>
      </c>
      <c r="D102" s="97" t="s">
        <v>310</v>
      </c>
      <c r="E102" s="94" t="s">
        <v>179</v>
      </c>
      <c r="F102" s="264">
        <v>60.1</v>
      </c>
      <c r="G102" s="259">
        <f t="shared" si="14"/>
        <v>13.65</v>
      </c>
      <c r="H102" s="248" t="e">
        <f>ROUND(G102*(1+#REF!),2)</f>
        <v>#REF!</v>
      </c>
      <c r="I102" s="248" t="e">
        <f t="shared" si="15"/>
        <v>#REF!</v>
      </c>
      <c r="J102" s="262">
        <v>17.7</v>
      </c>
      <c r="L102" s="243">
        <v>13.65</v>
      </c>
      <c r="N102" s="310"/>
      <c r="O102" s="312"/>
      <c r="P102" s="312"/>
      <c r="Q102" s="312"/>
      <c r="R102" s="326" t="e">
        <f t="shared" si="11"/>
        <v>#REF!</v>
      </c>
      <c r="S102" s="329">
        <f t="shared" si="7"/>
        <v>60.1</v>
      </c>
      <c r="T102" s="329" t="e">
        <f t="shared" si="13"/>
        <v>#REF!</v>
      </c>
      <c r="U102" s="326" t="e">
        <f t="shared" si="12"/>
        <v>#REF!</v>
      </c>
    </row>
    <row r="103" spans="1:21" ht="67.5" x14ac:dyDescent="0.2">
      <c r="A103" s="247" t="s">
        <v>311</v>
      </c>
      <c r="B103" s="94" t="s">
        <v>137</v>
      </c>
      <c r="C103" s="94">
        <v>72896</v>
      </c>
      <c r="D103" s="97" t="s">
        <v>191</v>
      </c>
      <c r="E103" s="94" t="s">
        <v>179</v>
      </c>
      <c r="F103" s="264">
        <v>98.06</v>
      </c>
      <c r="G103" s="259">
        <f t="shared" si="14"/>
        <v>1.99</v>
      </c>
      <c r="H103" s="248" t="e">
        <f>ROUND(G103*(1+#REF!),2)</f>
        <v>#REF!</v>
      </c>
      <c r="I103" s="248" t="e">
        <f t="shared" si="15"/>
        <v>#REF!</v>
      </c>
      <c r="J103" s="262">
        <v>2.58</v>
      </c>
      <c r="L103" s="243">
        <v>1.99</v>
      </c>
      <c r="N103" s="310"/>
      <c r="O103" s="312"/>
      <c r="P103" s="312"/>
      <c r="Q103" s="312"/>
      <c r="R103" s="326" t="e">
        <f t="shared" si="11"/>
        <v>#REF!</v>
      </c>
      <c r="S103" s="329">
        <f t="shared" si="7"/>
        <v>98.06</v>
      </c>
      <c r="T103" s="329" t="e">
        <f t="shared" si="13"/>
        <v>#REF!</v>
      </c>
      <c r="U103" s="326" t="e">
        <f t="shared" si="12"/>
        <v>#REF!</v>
      </c>
    </row>
    <row r="104" spans="1:21" ht="101.25" x14ac:dyDescent="0.2">
      <c r="A104" s="247" t="s">
        <v>312</v>
      </c>
      <c r="B104" s="94" t="s">
        <v>137</v>
      </c>
      <c r="C104" s="94">
        <v>93588</v>
      </c>
      <c r="D104" s="97" t="s">
        <v>313</v>
      </c>
      <c r="E104" s="94" t="s">
        <v>194</v>
      </c>
      <c r="F104" s="264">
        <v>980.62</v>
      </c>
      <c r="G104" s="259">
        <f t="shared" si="14"/>
        <v>1</v>
      </c>
      <c r="H104" s="248" t="e">
        <f>ROUND(G104*(1+#REF!),2)</f>
        <v>#REF!</v>
      </c>
      <c r="I104" s="248" t="e">
        <f t="shared" si="15"/>
        <v>#REF!</v>
      </c>
      <c r="J104" s="262">
        <v>1.3</v>
      </c>
      <c r="L104" s="243">
        <v>1</v>
      </c>
      <c r="N104" s="310"/>
      <c r="O104" s="312"/>
      <c r="P104" s="312"/>
      <c r="Q104" s="312"/>
      <c r="R104" s="326" t="e">
        <f t="shared" si="11"/>
        <v>#REF!</v>
      </c>
      <c r="S104" s="329">
        <f t="shared" si="7"/>
        <v>980.62</v>
      </c>
      <c r="T104" s="329" t="e">
        <f t="shared" si="13"/>
        <v>#REF!</v>
      </c>
      <c r="U104" s="326" t="e">
        <f t="shared" si="12"/>
        <v>#REF!</v>
      </c>
    </row>
    <row r="105" spans="1:21" ht="90" x14ac:dyDescent="0.2">
      <c r="A105" s="247" t="s">
        <v>314</v>
      </c>
      <c r="B105" s="94" t="s">
        <v>137</v>
      </c>
      <c r="C105" s="94" t="s">
        <v>196</v>
      </c>
      <c r="D105" s="95" t="s">
        <v>197</v>
      </c>
      <c r="E105" s="94" t="s">
        <v>179</v>
      </c>
      <c r="F105" s="264">
        <v>96.06</v>
      </c>
      <c r="G105" s="259">
        <f>ROUND(J105-(J105*$K$16),2)</f>
        <v>1.05</v>
      </c>
      <c r="H105" s="248" t="e">
        <f>ROUND(G105*(1+#REF!),2)</f>
        <v>#REF!</v>
      </c>
      <c r="I105" s="248" t="e">
        <f t="shared" si="15"/>
        <v>#REF!</v>
      </c>
      <c r="J105" s="262">
        <v>1.36</v>
      </c>
      <c r="L105" s="243">
        <v>1.05</v>
      </c>
      <c r="N105" s="310"/>
      <c r="O105" s="312"/>
      <c r="P105" s="312"/>
      <c r="Q105" s="312"/>
      <c r="R105" s="326" t="e">
        <f t="shared" si="11"/>
        <v>#REF!</v>
      </c>
      <c r="S105" s="329">
        <f t="shared" si="7"/>
        <v>96.06</v>
      </c>
      <c r="T105" s="329" t="e">
        <f t="shared" si="13"/>
        <v>#REF!</v>
      </c>
      <c r="U105" s="326" t="e">
        <f t="shared" si="12"/>
        <v>#REF!</v>
      </c>
    </row>
    <row r="106" spans="1:21" ht="67.5" x14ac:dyDescent="0.2">
      <c r="A106" s="252" t="s">
        <v>315</v>
      </c>
      <c r="B106" s="253"/>
      <c r="C106" s="254"/>
      <c r="D106" s="96" t="s">
        <v>199</v>
      </c>
      <c r="E106" s="254"/>
      <c r="F106" s="255"/>
      <c r="G106" s="255"/>
      <c r="H106" s="255"/>
      <c r="I106" s="256"/>
      <c r="J106" s="255"/>
      <c r="N106" s="330"/>
      <c r="O106" s="335"/>
      <c r="P106" s="335"/>
      <c r="Q106" s="335"/>
      <c r="R106" s="336"/>
      <c r="S106" s="337"/>
      <c r="T106" s="337"/>
      <c r="U106" s="336"/>
    </row>
    <row r="107" spans="1:21" ht="56.25" x14ac:dyDescent="0.2">
      <c r="A107" s="247" t="s">
        <v>316</v>
      </c>
      <c r="B107" s="94" t="s">
        <v>137</v>
      </c>
      <c r="C107" s="94" t="s">
        <v>207</v>
      </c>
      <c r="D107" s="97" t="s">
        <v>208</v>
      </c>
      <c r="E107" s="94" t="s">
        <v>23</v>
      </c>
      <c r="F107" s="248">
        <v>709.1</v>
      </c>
      <c r="G107" s="259">
        <f>ROUND(J107-(J107*$K$16),2)</f>
        <v>3.46</v>
      </c>
      <c r="H107" s="248" t="e">
        <f>ROUND(G107*(1+#REF!),2)</f>
        <v>#REF!</v>
      </c>
      <c r="I107" s="248" t="e">
        <f t="shared" ref="I107:I113" si="16">F107*H107</f>
        <v>#REF!</v>
      </c>
      <c r="J107" s="262">
        <v>4.49</v>
      </c>
      <c r="L107" s="243">
        <v>3.46</v>
      </c>
      <c r="N107" s="310"/>
      <c r="O107" s="312"/>
      <c r="P107" s="312"/>
      <c r="Q107" s="312"/>
      <c r="R107" s="326" t="e">
        <f t="shared" si="11"/>
        <v>#REF!</v>
      </c>
      <c r="S107" s="329">
        <f t="shared" si="7"/>
        <v>709.1</v>
      </c>
      <c r="T107" s="329" t="e">
        <f t="shared" si="13"/>
        <v>#REF!</v>
      </c>
      <c r="U107" s="326" t="e">
        <f t="shared" si="12"/>
        <v>#REF!</v>
      </c>
    </row>
    <row r="108" spans="1:21" ht="78.75" x14ac:dyDescent="0.2">
      <c r="A108" s="247" t="s">
        <v>317</v>
      </c>
      <c r="B108" s="94" t="s">
        <v>137</v>
      </c>
      <c r="C108" s="94" t="s">
        <v>318</v>
      </c>
      <c r="D108" s="97" t="s">
        <v>319</v>
      </c>
      <c r="E108" s="94" t="s">
        <v>140</v>
      </c>
      <c r="F108" s="264">
        <v>132.68</v>
      </c>
      <c r="G108" s="259">
        <f>ROUND(J108-(J108*$K$16),2)</f>
        <v>37.58</v>
      </c>
      <c r="H108" s="248" t="e">
        <f>ROUND(G108*(1+#REF!),2)</f>
        <v>#REF!</v>
      </c>
      <c r="I108" s="248" t="e">
        <f t="shared" si="16"/>
        <v>#REF!</v>
      </c>
      <c r="J108" s="262">
        <v>48.74</v>
      </c>
      <c r="L108" s="243">
        <v>37.58</v>
      </c>
      <c r="N108" s="310"/>
      <c r="O108" s="312"/>
      <c r="P108" s="312"/>
      <c r="Q108" s="312"/>
      <c r="R108" s="326" t="e">
        <f t="shared" si="11"/>
        <v>#REF!</v>
      </c>
      <c r="S108" s="329">
        <f t="shared" si="7"/>
        <v>132.68</v>
      </c>
      <c r="T108" s="329" t="e">
        <f t="shared" si="13"/>
        <v>#REF!</v>
      </c>
      <c r="U108" s="326" t="e">
        <f t="shared" si="12"/>
        <v>#REF!</v>
      </c>
    </row>
    <row r="109" spans="1:21" ht="202.5" x14ac:dyDescent="0.2">
      <c r="A109" s="247" t="s">
        <v>320</v>
      </c>
      <c r="B109" s="94" t="s">
        <v>137</v>
      </c>
      <c r="C109" s="94">
        <v>94057</v>
      </c>
      <c r="D109" s="95" t="s">
        <v>1324</v>
      </c>
      <c r="E109" s="94" t="s">
        <v>140</v>
      </c>
      <c r="F109" s="264">
        <v>28.69</v>
      </c>
      <c r="G109" s="259">
        <f>ROUND(J109-(J109*$K$16),2)</f>
        <v>15.01</v>
      </c>
      <c r="H109" s="248" t="e">
        <f>ROUND(G109*(1+#REF!),2)</f>
        <v>#REF!</v>
      </c>
      <c r="I109" s="248" t="e">
        <f t="shared" si="16"/>
        <v>#REF!</v>
      </c>
      <c r="J109" s="262">
        <v>19.47</v>
      </c>
      <c r="L109" s="243">
        <v>15.01</v>
      </c>
      <c r="N109" s="310"/>
      <c r="O109" s="312"/>
      <c r="P109" s="312"/>
      <c r="Q109" s="312"/>
      <c r="R109" s="326" t="e">
        <f t="shared" si="11"/>
        <v>#REF!</v>
      </c>
      <c r="S109" s="329">
        <f t="shared" si="7"/>
        <v>28.69</v>
      </c>
      <c r="T109" s="329" t="e">
        <f t="shared" si="13"/>
        <v>#REF!</v>
      </c>
      <c r="U109" s="326" t="e">
        <f t="shared" si="12"/>
        <v>#REF!</v>
      </c>
    </row>
    <row r="110" spans="1:21" ht="45" x14ac:dyDescent="0.2">
      <c r="A110" s="247" t="s">
        <v>321</v>
      </c>
      <c r="B110" s="94" t="s">
        <v>137</v>
      </c>
      <c r="C110" s="94" t="s">
        <v>322</v>
      </c>
      <c r="D110" s="97" t="s">
        <v>323</v>
      </c>
      <c r="E110" s="94" t="s">
        <v>140</v>
      </c>
      <c r="F110" s="248">
        <f>6.77*0.5</f>
        <v>3.3849999999999998</v>
      </c>
      <c r="G110" s="259">
        <f>ROUND(J110-(J110*$K$16),2)</f>
        <v>67.02</v>
      </c>
      <c r="H110" s="248" t="e">
        <f>ROUND(G110*(1+#REF!),2)</f>
        <v>#REF!</v>
      </c>
      <c r="I110" s="248" t="e">
        <f t="shared" si="16"/>
        <v>#REF!</v>
      </c>
      <c r="J110" s="262">
        <v>86.92</v>
      </c>
      <c r="L110" s="243">
        <v>67.02</v>
      </c>
      <c r="N110" s="310"/>
      <c r="O110" s="312"/>
      <c r="P110" s="312"/>
      <c r="Q110" s="312"/>
      <c r="R110" s="326" t="e">
        <f t="shared" si="11"/>
        <v>#REF!</v>
      </c>
      <c r="S110" s="329">
        <f t="shared" si="7"/>
        <v>3.3849999999999998</v>
      </c>
      <c r="T110" s="329" t="e">
        <f t="shared" si="13"/>
        <v>#REF!</v>
      </c>
      <c r="U110" s="326" t="e">
        <f t="shared" si="12"/>
        <v>#REF!</v>
      </c>
    </row>
    <row r="111" spans="1:21" ht="56.25" x14ac:dyDescent="0.2">
      <c r="A111" s="247" t="s">
        <v>324</v>
      </c>
      <c r="B111" s="94"/>
      <c r="C111" s="94"/>
      <c r="D111" s="97" t="s">
        <v>325</v>
      </c>
      <c r="E111" s="94"/>
      <c r="F111" s="248"/>
      <c r="G111" s="262"/>
      <c r="H111" s="248" t="e">
        <f>ROUND(G111*(1+#REF!),2)</f>
        <v>#REF!</v>
      </c>
      <c r="I111" s="248" t="e">
        <f t="shared" si="16"/>
        <v>#REF!</v>
      </c>
      <c r="J111" s="262"/>
      <c r="N111" s="310"/>
      <c r="O111" s="312"/>
      <c r="P111" s="312"/>
      <c r="Q111" s="312"/>
      <c r="R111" s="326"/>
      <c r="S111" s="329">
        <f t="shared" si="7"/>
        <v>0</v>
      </c>
      <c r="T111" s="329" t="e">
        <f t="shared" si="13"/>
        <v>#REF!</v>
      </c>
      <c r="U111" s="326">
        <f t="shared" si="12"/>
        <v>1</v>
      </c>
    </row>
    <row r="112" spans="1:21" ht="135" x14ac:dyDescent="0.2">
      <c r="A112" s="247" t="s">
        <v>1051</v>
      </c>
      <c r="B112" s="94" t="s">
        <v>137</v>
      </c>
      <c r="C112" s="94">
        <v>79475</v>
      </c>
      <c r="D112" s="95" t="s">
        <v>327</v>
      </c>
      <c r="E112" s="94" t="s">
        <v>205</v>
      </c>
      <c r="F112" s="264">
        <v>1.84</v>
      </c>
      <c r="G112" s="259">
        <f>ROUND(J112-(J112*$K$16),2)</f>
        <v>231.22</v>
      </c>
      <c r="H112" s="248" t="e">
        <f>ROUND(G112*(1+#REF!),2)</f>
        <v>#REF!</v>
      </c>
      <c r="I112" s="248" t="e">
        <f t="shared" si="16"/>
        <v>#REF!</v>
      </c>
      <c r="J112" s="262">
        <v>299.89999999999998</v>
      </c>
      <c r="L112" s="243">
        <v>231.22</v>
      </c>
      <c r="N112" s="310"/>
      <c r="O112" s="312"/>
      <c r="P112" s="312"/>
      <c r="Q112" s="312"/>
      <c r="R112" s="326" t="e">
        <f t="shared" si="11"/>
        <v>#REF!</v>
      </c>
      <c r="S112" s="329">
        <f t="shared" si="7"/>
        <v>1.84</v>
      </c>
      <c r="T112" s="329" t="e">
        <f t="shared" si="13"/>
        <v>#REF!</v>
      </c>
      <c r="U112" s="326" t="e">
        <f t="shared" si="12"/>
        <v>#REF!</v>
      </c>
    </row>
    <row r="113" spans="1:21" ht="112.5" x14ac:dyDescent="0.2">
      <c r="A113" s="247" t="s">
        <v>1052</v>
      </c>
      <c r="B113" s="94" t="s">
        <v>137</v>
      </c>
      <c r="C113" s="94">
        <v>7725</v>
      </c>
      <c r="D113" s="95" t="s">
        <v>328</v>
      </c>
      <c r="E113" s="94" t="s">
        <v>94</v>
      </c>
      <c r="F113" s="264">
        <v>7</v>
      </c>
      <c r="G113" s="259">
        <f>ROUND(J113-(J113*$K$16),2)</f>
        <v>75.17</v>
      </c>
      <c r="H113" s="248" t="e">
        <f>ROUND(G113*(1+#REF!),2)</f>
        <v>#REF!</v>
      </c>
      <c r="I113" s="248" t="e">
        <f t="shared" si="16"/>
        <v>#REF!</v>
      </c>
      <c r="J113" s="262">
        <v>97.5</v>
      </c>
      <c r="L113" s="243">
        <v>75.17</v>
      </c>
      <c r="N113" s="310"/>
      <c r="O113" s="312"/>
      <c r="P113" s="312"/>
      <c r="Q113" s="312"/>
      <c r="R113" s="326" t="e">
        <f t="shared" si="11"/>
        <v>#REF!</v>
      </c>
      <c r="S113" s="329">
        <f t="shared" si="7"/>
        <v>7</v>
      </c>
      <c r="T113" s="329" t="e">
        <f t="shared" si="13"/>
        <v>#REF!</v>
      </c>
      <c r="U113" s="326" t="e">
        <f t="shared" si="12"/>
        <v>#REF!</v>
      </c>
    </row>
    <row r="114" spans="1:21" ht="22.5" x14ac:dyDescent="0.2">
      <c r="A114" s="252" t="s">
        <v>329</v>
      </c>
      <c r="B114" s="253"/>
      <c r="C114" s="254"/>
      <c r="D114" s="96" t="s">
        <v>330</v>
      </c>
      <c r="E114" s="254"/>
      <c r="F114" s="255"/>
      <c r="G114" s="255"/>
      <c r="H114" s="255"/>
      <c r="I114" s="256"/>
      <c r="J114" s="255"/>
      <c r="N114" s="330"/>
      <c r="O114" s="335"/>
      <c r="P114" s="335"/>
      <c r="Q114" s="335"/>
      <c r="R114" s="336"/>
      <c r="S114" s="337"/>
      <c r="T114" s="337"/>
      <c r="U114" s="336"/>
    </row>
    <row r="115" spans="1:21" s="225" customFormat="1" ht="112.5" x14ac:dyDescent="0.2">
      <c r="A115" s="257" t="s">
        <v>331</v>
      </c>
      <c r="B115" s="258" t="s">
        <v>151</v>
      </c>
      <c r="C115" s="258" t="s">
        <v>1276</v>
      </c>
      <c r="D115" s="190" t="s">
        <v>1277</v>
      </c>
      <c r="E115" s="258" t="s">
        <v>187</v>
      </c>
      <c r="F115" s="259">
        <v>222.07</v>
      </c>
      <c r="G115" s="259">
        <f t="shared" ref="G115:G120" si="17">ROUND(J115-(J115*$K$16),2)</f>
        <v>47.41</v>
      </c>
      <c r="H115" s="259" t="e">
        <f>ROUND(G115*(1+#REF!),2)</f>
        <v>#REF!</v>
      </c>
      <c r="I115" s="259" t="e">
        <f t="shared" ref="I115:I120" si="18">F115*H115</f>
        <v>#REF!</v>
      </c>
      <c r="J115" s="259">
        <v>61.49</v>
      </c>
      <c r="L115" s="225">
        <v>47.41</v>
      </c>
      <c r="N115" s="310"/>
      <c r="O115" s="312"/>
      <c r="P115" s="312"/>
      <c r="Q115" s="312"/>
      <c r="R115" s="326" t="e">
        <f t="shared" si="11"/>
        <v>#REF!</v>
      </c>
      <c r="S115" s="329">
        <f t="shared" ref="S115:S178" si="19">F115-P115</f>
        <v>222.07</v>
      </c>
      <c r="T115" s="329" t="e">
        <f t="shared" si="13"/>
        <v>#REF!</v>
      </c>
      <c r="U115" s="326" t="e">
        <f t="shared" si="12"/>
        <v>#REF!</v>
      </c>
    </row>
    <row r="116" spans="1:21" ht="135" x14ac:dyDescent="0.2">
      <c r="A116" s="247" t="s">
        <v>333</v>
      </c>
      <c r="B116" s="94" t="s">
        <v>137</v>
      </c>
      <c r="C116" s="94">
        <v>83534</v>
      </c>
      <c r="D116" s="97" t="s">
        <v>1250</v>
      </c>
      <c r="E116" s="94" t="s">
        <v>179</v>
      </c>
      <c r="F116" s="248">
        <v>3.39</v>
      </c>
      <c r="G116" s="259">
        <f t="shared" si="17"/>
        <v>311.2</v>
      </c>
      <c r="H116" s="248" t="e">
        <f>ROUND(G116*(1+#REF!),2)</f>
        <v>#REF!</v>
      </c>
      <c r="I116" s="248" t="e">
        <f t="shared" si="18"/>
        <v>#REF!</v>
      </c>
      <c r="J116" s="262">
        <v>403.63</v>
      </c>
      <c r="L116" s="243">
        <v>311.2</v>
      </c>
      <c r="N116" s="310"/>
      <c r="O116" s="312"/>
      <c r="P116" s="312"/>
      <c r="Q116" s="312"/>
      <c r="R116" s="326" t="e">
        <f t="shared" si="11"/>
        <v>#REF!</v>
      </c>
      <c r="S116" s="329">
        <f t="shared" si="19"/>
        <v>3.39</v>
      </c>
      <c r="T116" s="329" t="e">
        <f t="shared" si="13"/>
        <v>#REF!</v>
      </c>
      <c r="U116" s="326" t="e">
        <f t="shared" si="12"/>
        <v>#REF!</v>
      </c>
    </row>
    <row r="117" spans="1:21" ht="112.5" x14ac:dyDescent="0.2">
      <c r="A117" s="247" t="s">
        <v>334</v>
      </c>
      <c r="B117" s="94" t="s">
        <v>151</v>
      </c>
      <c r="C117" s="94" t="s">
        <v>335</v>
      </c>
      <c r="D117" s="97" t="s">
        <v>336</v>
      </c>
      <c r="E117" s="94" t="s">
        <v>179</v>
      </c>
      <c r="F117" s="248">
        <v>30.12</v>
      </c>
      <c r="G117" s="259">
        <f t="shared" si="17"/>
        <v>295.89</v>
      </c>
      <c r="H117" s="248" t="e">
        <f>ROUND(G117*(1+#REF!),2)</f>
        <v>#REF!</v>
      </c>
      <c r="I117" s="248" t="e">
        <f t="shared" si="18"/>
        <v>#REF!</v>
      </c>
      <c r="J117" s="262">
        <v>383.77</v>
      </c>
      <c r="L117" s="243">
        <v>295.89</v>
      </c>
      <c r="N117" s="310"/>
      <c r="O117" s="312"/>
      <c r="P117" s="312"/>
      <c r="Q117" s="312"/>
      <c r="R117" s="326" t="e">
        <f t="shared" si="11"/>
        <v>#REF!</v>
      </c>
      <c r="S117" s="329">
        <f t="shared" si="19"/>
        <v>30.12</v>
      </c>
      <c r="T117" s="329" t="e">
        <f t="shared" si="13"/>
        <v>#REF!</v>
      </c>
      <c r="U117" s="326" t="e">
        <f t="shared" si="12"/>
        <v>#REF!</v>
      </c>
    </row>
    <row r="118" spans="1:21" ht="90" x14ac:dyDescent="0.2">
      <c r="A118" s="247" t="s">
        <v>337</v>
      </c>
      <c r="B118" s="94" t="s">
        <v>137</v>
      </c>
      <c r="C118" s="94" t="s">
        <v>338</v>
      </c>
      <c r="D118" s="97" t="s">
        <v>339</v>
      </c>
      <c r="E118" s="94" t="s">
        <v>179</v>
      </c>
      <c r="F118" s="248">
        <f>F116</f>
        <v>3.39</v>
      </c>
      <c r="G118" s="259">
        <f t="shared" si="17"/>
        <v>63.89</v>
      </c>
      <c r="H118" s="248" t="e">
        <f>ROUND(G118*(1+#REF!),2)</f>
        <v>#REF!</v>
      </c>
      <c r="I118" s="248" t="e">
        <f t="shared" si="18"/>
        <v>#REF!</v>
      </c>
      <c r="J118" s="262">
        <v>82.87</v>
      </c>
      <c r="L118" s="243">
        <v>63.89</v>
      </c>
      <c r="N118" s="310"/>
      <c r="O118" s="312"/>
      <c r="P118" s="312"/>
      <c r="Q118" s="312"/>
      <c r="R118" s="326" t="e">
        <f t="shared" si="11"/>
        <v>#REF!</v>
      </c>
      <c r="S118" s="329">
        <f t="shared" si="19"/>
        <v>3.39</v>
      </c>
      <c r="T118" s="329" t="e">
        <f t="shared" si="13"/>
        <v>#REF!</v>
      </c>
      <c r="U118" s="326" t="e">
        <f t="shared" si="12"/>
        <v>#REF!</v>
      </c>
    </row>
    <row r="119" spans="1:21" ht="56.25" x14ac:dyDescent="0.2">
      <c r="A119" s="247" t="s">
        <v>340</v>
      </c>
      <c r="B119" s="94" t="s">
        <v>151</v>
      </c>
      <c r="C119" s="94" t="s">
        <v>64</v>
      </c>
      <c r="D119" s="97" t="s">
        <v>65</v>
      </c>
      <c r="E119" s="94" t="s">
        <v>341</v>
      </c>
      <c r="F119" s="248">
        <v>301.33999999999997</v>
      </c>
      <c r="G119" s="259">
        <f t="shared" si="17"/>
        <v>5.37</v>
      </c>
      <c r="H119" s="248" t="e">
        <f>ROUND(G119*(1+#REF!),2)</f>
        <v>#REF!</v>
      </c>
      <c r="I119" s="248" t="e">
        <f t="shared" si="18"/>
        <v>#REF!</v>
      </c>
      <c r="J119" s="262">
        <v>6.96</v>
      </c>
      <c r="L119" s="243">
        <v>5.37</v>
      </c>
      <c r="N119" s="310"/>
      <c r="O119" s="312"/>
      <c r="P119" s="312"/>
      <c r="Q119" s="312"/>
      <c r="R119" s="326" t="e">
        <f t="shared" si="11"/>
        <v>#REF!</v>
      </c>
      <c r="S119" s="329">
        <f t="shared" si="19"/>
        <v>301.33999999999997</v>
      </c>
      <c r="T119" s="329" t="e">
        <f t="shared" si="13"/>
        <v>#REF!</v>
      </c>
      <c r="U119" s="326" t="e">
        <f t="shared" si="12"/>
        <v>#REF!</v>
      </c>
    </row>
    <row r="120" spans="1:21" ht="101.25" x14ac:dyDescent="0.2">
      <c r="A120" s="247" t="s">
        <v>342</v>
      </c>
      <c r="B120" s="94" t="s">
        <v>137</v>
      </c>
      <c r="C120" s="94" t="s">
        <v>343</v>
      </c>
      <c r="D120" s="97" t="s">
        <v>344</v>
      </c>
      <c r="E120" s="94" t="s">
        <v>140</v>
      </c>
      <c r="F120" s="248">
        <v>113.56</v>
      </c>
      <c r="G120" s="259">
        <f t="shared" si="17"/>
        <v>35.630000000000003</v>
      </c>
      <c r="H120" s="248" t="e">
        <f>ROUND(G120*(1+#REF!),2)</f>
        <v>#REF!</v>
      </c>
      <c r="I120" s="248" t="e">
        <f t="shared" si="18"/>
        <v>#REF!</v>
      </c>
      <c r="J120" s="262">
        <v>46.21</v>
      </c>
      <c r="L120" s="243">
        <v>35.630000000000003</v>
      </c>
      <c r="N120" s="310"/>
      <c r="O120" s="312"/>
      <c r="P120" s="312"/>
      <c r="Q120" s="312"/>
      <c r="R120" s="326" t="e">
        <f t="shared" si="11"/>
        <v>#REF!</v>
      </c>
      <c r="S120" s="329">
        <f t="shared" si="19"/>
        <v>113.56</v>
      </c>
      <c r="T120" s="329" t="e">
        <f t="shared" si="13"/>
        <v>#REF!</v>
      </c>
      <c r="U120" s="326" t="e">
        <f t="shared" si="12"/>
        <v>#REF!</v>
      </c>
    </row>
    <row r="121" spans="1:21" ht="22.5" x14ac:dyDescent="0.2">
      <c r="A121" s="247" t="s">
        <v>345</v>
      </c>
      <c r="B121" s="94"/>
      <c r="C121" s="94"/>
      <c r="D121" s="97" t="s">
        <v>346</v>
      </c>
      <c r="E121" s="94"/>
      <c r="F121" s="248"/>
      <c r="G121" s="248"/>
      <c r="H121" s="248"/>
      <c r="I121" s="248"/>
      <c r="J121" s="248"/>
      <c r="N121" s="310"/>
      <c r="O121" s="312"/>
      <c r="P121" s="312"/>
      <c r="Q121" s="312"/>
      <c r="R121" s="326"/>
      <c r="S121" s="329">
        <f t="shared" si="19"/>
        <v>0</v>
      </c>
      <c r="T121" s="329">
        <f t="shared" si="13"/>
        <v>0</v>
      </c>
      <c r="U121" s="326">
        <f t="shared" si="12"/>
        <v>1</v>
      </c>
    </row>
    <row r="122" spans="1:21" ht="112.5" x14ac:dyDescent="0.2">
      <c r="A122" s="247" t="s">
        <v>347</v>
      </c>
      <c r="B122" s="94" t="s">
        <v>151</v>
      </c>
      <c r="C122" s="94" t="s">
        <v>1276</v>
      </c>
      <c r="D122" s="97" t="s">
        <v>332</v>
      </c>
      <c r="E122" s="94" t="s">
        <v>187</v>
      </c>
      <c r="F122" s="248">
        <v>1.68</v>
      </c>
      <c r="G122" s="259">
        <f>ROUND(J122-(J122*$K$16),2)</f>
        <v>47.41</v>
      </c>
      <c r="H122" s="248" t="e">
        <f>ROUND(G122*(1+#REF!),2)</f>
        <v>#REF!</v>
      </c>
      <c r="I122" s="248" t="e">
        <f t="shared" ref="I122:I160" si="20">F122*H122</f>
        <v>#REF!</v>
      </c>
      <c r="J122" s="259">
        <v>61.49</v>
      </c>
      <c r="L122" s="243">
        <v>47.41</v>
      </c>
      <c r="N122" s="310"/>
      <c r="O122" s="312"/>
      <c r="P122" s="312"/>
      <c r="Q122" s="312"/>
      <c r="R122" s="326" t="e">
        <f t="shared" si="11"/>
        <v>#REF!</v>
      </c>
      <c r="S122" s="329">
        <f t="shared" si="19"/>
        <v>1.68</v>
      </c>
      <c r="T122" s="329" t="e">
        <f t="shared" si="13"/>
        <v>#REF!</v>
      </c>
      <c r="U122" s="326" t="e">
        <f t="shared" si="12"/>
        <v>#REF!</v>
      </c>
    </row>
    <row r="123" spans="1:21" ht="135" x14ac:dyDescent="0.2">
      <c r="A123" s="247" t="s">
        <v>348</v>
      </c>
      <c r="B123" s="94" t="s">
        <v>137</v>
      </c>
      <c r="C123" s="94">
        <v>83534</v>
      </c>
      <c r="D123" s="97" t="s">
        <v>1250</v>
      </c>
      <c r="E123" s="94" t="s">
        <v>179</v>
      </c>
      <c r="F123" s="248">
        <v>0.12</v>
      </c>
      <c r="G123" s="259">
        <f>ROUND(J123-(J123*$K$16),2)</f>
        <v>311.2</v>
      </c>
      <c r="H123" s="248" t="e">
        <f>ROUND(G123*(1+#REF!),2)</f>
        <v>#REF!</v>
      </c>
      <c r="I123" s="248" t="e">
        <f t="shared" si="20"/>
        <v>#REF!</v>
      </c>
      <c r="J123" s="262">
        <v>403.63</v>
      </c>
      <c r="L123" s="243">
        <v>311.2</v>
      </c>
      <c r="N123" s="310"/>
      <c r="O123" s="312"/>
      <c r="P123" s="312"/>
      <c r="Q123" s="312"/>
      <c r="R123" s="326" t="e">
        <f t="shared" si="11"/>
        <v>#REF!</v>
      </c>
      <c r="S123" s="329">
        <f t="shared" si="19"/>
        <v>0.12</v>
      </c>
      <c r="T123" s="329" t="e">
        <f t="shared" si="13"/>
        <v>#REF!</v>
      </c>
      <c r="U123" s="326" t="e">
        <f t="shared" si="12"/>
        <v>#REF!</v>
      </c>
    </row>
    <row r="124" spans="1:21" ht="191.25" x14ac:dyDescent="0.2">
      <c r="A124" s="247" t="s">
        <v>349</v>
      </c>
      <c r="B124" s="94" t="s">
        <v>350</v>
      </c>
      <c r="C124" s="94" t="s">
        <v>350</v>
      </c>
      <c r="D124" s="97" t="s">
        <v>351</v>
      </c>
      <c r="E124" s="94" t="s">
        <v>352</v>
      </c>
      <c r="F124" s="248">
        <v>1</v>
      </c>
      <c r="G124" s="259">
        <f>ROUND(J124-(J124*$K$16),2)</f>
        <v>503.96</v>
      </c>
      <c r="H124" s="248" t="e">
        <f>ROUND(G124*(1+#REF!),2)</f>
        <v>#REF!</v>
      </c>
      <c r="I124" s="248" t="e">
        <f t="shared" si="20"/>
        <v>#REF!</v>
      </c>
      <c r="J124" s="248">
        <v>653.64</v>
      </c>
      <c r="L124" s="243">
        <v>503.96</v>
      </c>
      <c r="N124" s="310"/>
      <c r="O124" s="312"/>
      <c r="P124" s="312"/>
      <c r="Q124" s="312"/>
      <c r="R124" s="326" t="e">
        <f t="shared" si="11"/>
        <v>#REF!</v>
      </c>
      <c r="S124" s="329">
        <f t="shared" si="19"/>
        <v>1</v>
      </c>
      <c r="T124" s="329" t="e">
        <f t="shared" si="13"/>
        <v>#REF!</v>
      </c>
      <c r="U124" s="326" t="e">
        <f t="shared" si="12"/>
        <v>#REF!</v>
      </c>
    </row>
    <row r="125" spans="1:21" ht="22.5" x14ac:dyDescent="0.2">
      <c r="A125" s="247" t="s">
        <v>353</v>
      </c>
      <c r="B125" s="94" t="s">
        <v>354</v>
      </c>
      <c r="C125" s="94" t="s">
        <v>354</v>
      </c>
      <c r="D125" s="97" t="s">
        <v>355</v>
      </c>
      <c r="E125" s="94" t="s">
        <v>187</v>
      </c>
      <c r="F125" s="248">
        <v>6.57</v>
      </c>
      <c r="G125" s="259">
        <f>ROUND(J125-(J125*$K$16),2)</f>
        <v>982.01</v>
      </c>
      <c r="H125" s="248" t="e">
        <f>ROUND(G125*(1+#REF!),2)</f>
        <v>#REF!</v>
      </c>
      <c r="I125" s="248" t="e">
        <f t="shared" si="20"/>
        <v>#REF!</v>
      </c>
      <c r="J125" s="248">
        <v>1273.68</v>
      </c>
      <c r="L125" s="243">
        <v>982.01</v>
      </c>
      <c r="N125" s="310"/>
      <c r="O125" s="312"/>
      <c r="P125" s="312"/>
      <c r="Q125" s="312"/>
      <c r="R125" s="326" t="e">
        <f t="shared" si="11"/>
        <v>#REF!</v>
      </c>
      <c r="S125" s="329">
        <f t="shared" si="19"/>
        <v>6.57</v>
      </c>
      <c r="T125" s="329" t="e">
        <f t="shared" si="13"/>
        <v>#REF!</v>
      </c>
      <c r="U125" s="326" t="e">
        <f t="shared" si="12"/>
        <v>#REF!</v>
      </c>
    </row>
    <row r="126" spans="1:21" ht="22.5" x14ac:dyDescent="0.2">
      <c r="A126" s="247" t="s">
        <v>356</v>
      </c>
      <c r="B126" s="94" t="s">
        <v>357</v>
      </c>
      <c r="C126" s="94" t="s">
        <v>357</v>
      </c>
      <c r="D126" s="97" t="s">
        <v>358</v>
      </c>
      <c r="E126" s="94" t="s">
        <v>187</v>
      </c>
      <c r="F126" s="248">
        <v>0.98</v>
      </c>
      <c r="G126" s="259">
        <f>ROUND(J126-(J126*$K$16),2)</f>
        <v>209.53</v>
      </c>
      <c r="H126" s="248" t="e">
        <f>ROUND(G126*(1+#REF!),2)</f>
        <v>#REF!</v>
      </c>
      <c r="I126" s="248" t="e">
        <f t="shared" si="20"/>
        <v>#REF!</v>
      </c>
      <c r="J126" s="248">
        <v>271.76</v>
      </c>
      <c r="L126" s="243">
        <v>209.53</v>
      </c>
      <c r="N126" s="310"/>
      <c r="O126" s="312"/>
      <c r="P126" s="312"/>
      <c r="Q126" s="312"/>
      <c r="R126" s="326" t="e">
        <f t="shared" si="11"/>
        <v>#REF!</v>
      </c>
      <c r="S126" s="329">
        <f t="shared" si="19"/>
        <v>0.98</v>
      </c>
      <c r="T126" s="329" t="e">
        <f t="shared" si="13"/>
        <v>#REF!</v>
      </c>
      <c r="U126" s="326" t="e">
        <f t="shared" si="12"/>
        <v>#REF!</v>
      </c>
    </row>
    <row r="127" spans="1:21" ht="45" x14ac:dyDescent="0.2">
      <c r="A127" s="252" t="s">
        <v>359</v>
      </c>
      <c r="B127" s="253"/>
      <c r="C127" s="253"/>
      <c r="D127" s="96" t="s">
        <v>360</v>
      </c>
      <c r="E127" s="254"/>
      <c r="F127" s="255"/>
      <c r="G127" s="255">
        <v>0</v>
      </c>
      <c r="H127" s="255" t="e">
        <f>ROUND(G127*(1+#REF!),2)</f>
        <v>#REF!</v>
      </c>
      <c r="I127" s="255" t="e">
        <f t="shared" si="20"/>
        <v>#REF!</v>
      </c>
      <c r="J127" s="255">
        <v>0</v>
      </c>
      <c r="L127" s="243">
        <v>0</v>
      </c>
      <c r="N127" s="330"/>
      <c r="O127" s="335"/>
      <c r="P127" s="335"/>
      <c r="Q127" s="335"/>
      <c r="R127" s="336"/>
      <c r="S127" s="337"/>
      <c r="T127" s="337"/>
      <c r="U127" s="336"/>
    </row>
    <row r="128" spans="1:21" ht="112.5" x14ac:dyDescent="0.2">
      <c r="A128" s="247" t="s">
        <v>361</v>
      </c>
      <c r="B128" s="94" t="s">
        <v>120</v>
      </c>
      <c r="C128" s="94" t="s">
        <v>120</v>
      </c>
      <c r="D128" s="97" t="s">
        <v>362</v>
      </c>
      <c r="E128" s="94" t="s">
        <v>143</v>
      </c>
      <c r="F128" s="248">
        <v>2</v>
      </c>
      <c r="G128" s="259">
        <f t="shared" ref="G128:G134" si="21">ROUND(J128-(J128*$K$16),2)</f>
        <v>3975.21</v>
      </c>
      <c r="H128" s="248" t="e">
        <f>ROUND(G128*(1+#REF!),2)</f>
        <v>#REF!</v>
      </c>
      <c r="I128" s="248" t="e">
        <f t="shared" si="20"/>
        <v>#REF!</v>
      </c>
      <c r="J128" s="259">
        <v>5155.92</v>
      </c>
      <c r="L128" s="243">
        <v>3975.21</v>
      </c>
      <c r="N128" s="310"/>
      <c r="O128" s="312"/>
      <c r="P128" s="312"/>
      <c r="Q128" s="312"/>
      <c r="R128" s="326" t="e">
        <f t="shared" si="11"/>
        <v>#REF!</v>
      </c>
      <c r="S128" s="329">
        <f t="shared" si="19"/>
        <v>2</v>
      </c>
      <c r="T128" s="329" t="e">
        <f t="shared" si="13"/>
        <v>#REF!</v>
      </c>
      <c r="U128" s="326" t="e">
        <f t="shared" si="12"/>
        <v>#REF!</v>
      </c>
    </row>
    <row r="129" spans="1:21" ht="67.5" x14ac:dyDescent="0.2">
      <c r="A129" s="257" t="s">
        <v>363</v>
      </c>
      <c r="B129" s="258" t="s">
        <v>120</v>
      </c>
      <c r="C129" s="258" t="s">
        <v>120</v>
      </c>
      <c r="D129" s="190" t="s">
        <v>1341</v>
      </c>
      <c r="E129" s="258" t="s">
        <v>143</v>
      </c>
      <c r="F129" s="259">
        <v>2</v>
      </c>
      <c r="G129" s="259">
        <f t="shared" si="21"/>
        <v>5574.33</v>
      </c>
      <c r="H129" s="259" t="e">
        <f>ROUND(G129*(1+#REF!),2)</f>
        <v>#REF!</v>
      </c>
      <c r="I129" s="259" t="e">
        <f t="shared" si="20"/>
        <v>#REF!</v>
      </c>
      <c r="J129" s="259">
        <v>7230</v>
      </c>
      <c r="L129" s="243">
        <v>5574.33</v>
      </c>
      <c r="N129" s="310"/>
      <c r="O129" s="312"/>
      <c r="P129" s="312"/>
      <c r="Q129" s="312"/>
      <c r="R129" s="326" t="e">
        <f t="shared" si="11"/>
        <v>#REF!</v>
      </c>
      <c r="S129" s="329">
        <f t="shared" si="19"/>
        <v>2</v>
      </c>
      <c r="T129" s="329" t="e">
        <f t="shared" si="13"/>
        <v>#REF!</v>
      </c>
      <c r="U129" s="326" t="e">
        <f t="shared" si="12"/>
        <v>#REF!</v>
      </c>
    </row>
    <row r="130" spans="1:21" ht="67.5" x14ac:dyDescent="0.2">
      <c r="A130" s="247" t="s">
        <v>364</v>
      </c>
      <c r="B130" s="94" t="s">
        <v>137</v>
      </c>
      <c r="C130" s="94" t="s">
        <v>365</v>
      </c>
      <c r="D130" s="97" t="s">
        <v>366</v>
      </c>
      <c r="E130" s="94" t="s">
        <v>352</v>
      </c>
      <c r="F130" s="248">
        <v>2</v>
      </c>
      <c r="G130" s="259">
        <f t="shared" si="21"/>
        <v>120.37</v>
      </c>
      <c r="H130" s="248" t="e">
        <f>ROUND(G130*(1+#REF!),2)</f>
        <v>#REF!</v>
      </c>
      <c r="I130" s="248" t="e">
        <f t="shared" si="20"/>
        <v>#REF!</v>
      </c>
      <c r="J130" s="263">
        <v>156.12</v>
      </c>
      <c r="L130" s="243">
        <v>120.37</v>
      </c>
      <c r="N130" s="310"/>
      <c r="O130" s="312"/>
      <c r="P130" s="312"/>
      <c r="Q130" s="312"/>
      <c r="R130" s="326" t="e">
        <f t="shared" si="11"/>
        <v>#REF!</v>
      </c>
      <c r="S130" s="329">
        <f t="shared" si="19"/>
        <v>2</v>
      </c>
      <c r="T130" s="329" t="e">
        <f t="shared" si="13"/>
        <v>#REF!</v>
      </c>
      <c r="U130" s="326" t="e">
        <f t="shared" si="12"/>
        <v>#REF!</v>
      </c>
    </row>
    <row r="131" spans="1:21" ht="168.75" x14ac:dyDescent="0.2">
      <c r="A131" s="247" t="s">
        <v>367</v>
      </c>
      <c r="B131" s="94" t="s">
        <v>120</v>
      </c>
      <c r="C131" s="94" t="s">
        <v>120</v>
      </c>
      <c r="D131" s="97" t="s">
        <v>368</v>
      </c>
      <c r="E131" s="94" t="s">
        <v>352</v>
      </c>
      <c r="F131" s="248">
        <v>1</v>
      </c>
      <c r="G131" s="259">
        <f t="shared" si="21"/>
        <v>6013.8</v>
      </c>
      <c r="H131" s="248" t="e">
        <f>ROUND(G131*(1+#REF!),2)</f>
        <v>#REF!</v>
      </c>
      <c r="I131" s="248" t="e">
        <f t="shared" si="20"/>
        <v>#REF!</v>
      </c>
      <c r="J131" s="259">
        <v>7800</v>
      </c>
      <c r="L131" s="243">
        <v>6013.8</v>
      </c>
      <c r="N131" s="310"/>
      <c r="O131" s="312"/>
      <c r="P131" s="312"/>
      <c r="Q131" s="312"/>
      <c r="R131" s="326" t="e">
        <f t="shared" si="11"/>
        <v>#REF!</v>
      </c>
      <c r="S131" s="329">
        <f t="shared" si="19"/>
        <v>1</v>
      </c>
      <c r="T131" s="329" t="e">
        <f t="shared" si="13"/>
        <v>#REF!</v>
      </c>
      <c r="U131" s="326" t="e">
        <f t="shared" si="12"/>
        <v>#REF!</v>
      </c>
    </row>
    <row r="132" spans="1:21" ht="90" x14ac:dyDescent="0.2">
      <c r="A132" s="247" t="s">
        <v>369</v>
      </c>
      <c r="B132" s="94" t="s">
        <v>137</v>
      </c>
      <c r="C132" s="94">
        <v>88547</v>
      </c>
      <c r="D132" s="97" t="s">
        <v>370</v>
      </c>
      <c r="E132" s="94" t="s">
        <v>352</v>
      </c>
      <c r="F132" s="248">
        <v>4</v>
      </c>
      <c r="G132" s="259">
        <f t="shared" si="21"/>
        <v>49.61</v>
      </c>
      <c r="H132" s="248" t="e">
        <f>ROUND(G132*(1+#REF!),2)</f>
        <v>#REF!</v>
      </c>
      <c r="I132" s="248" t="e">
        <f t="shared" si="20"/>
        <v>#REF!</v>
      </c>
      <c r="J132" s="262">
        <v>64.349999999999994</v>
      </c>
      <c r="L132" s="243">
        <v>49.61</v>
      </c>
      <c r="N132" s="310"/>
      <c r="O132" s="312"/>
      <c r="P132" s="312"/>
      <c r="Q132" s="312"/>
      <c r="R132" s="326" t="e">
        <f t="shared" si="11"/>
        <v>#REF!</v>
      </c>
      <c r="S132" s="329">
        <f t="shared" si="19"/>
        <v>4</v>
      </c>
      <c r="T132" s="329" t="e">
        <f t="shared" si="13"/>
        <v>#REF!</v>
      </c>
      <c r="U132" s="326" t="e">
        <f t="shared" si="12"/>
        <v>#REF!</v>
      </c>
    </row>
    <row r="133" spans="1:21" ht="157.5" x14ac:dyDescent="0.2">
      <c r="A133" s="247" t="s">
        <v>371</v>
      </c>
      <c r="B133" s="94" t="s">
        <v>137</v>
      </c>
      <c r="C133" s="94">
        <v>91931</v>
      </c>
      <c r="D133" s="97" t="s">
        <v>372</v>
      </c>
      <c r="E133" s="94" t="s">
        <v>94</v>
      </c>
      <c r="F133" s="248">
        <v>800</v>
      </c>
      <c r="G133" s="259">
        <f t="shared" si="21"/>
        <v>3.55</v>
      </c>
      <c r="H133" s="248" t="e">
        <f>ROUND(G133*(1+#REF!),2)</f>
        <v>#REF!</v>
      </c>
      <c r="I133" s="248" t="e">
        <f t="shared" si="20"/>
        <v>#REF!</v>
      </c>
      <c r="J133" s="262">
        <v>4.5999999999999996</v>
      </c>
      <c r="L133" s="243">
        <v>3.55</v>
      </c>
      <c r="N133" s="310"/>
      <c r="O133" s="312"/>
      <c r="P133" s="312"/>
      <c r="Q133" s="312"/>
      <c r="R133" s="326" t="e">
        <f t="shared" si="11"/>
        <v>#REF!</v>
      </c>
      <c r="S133" s="329">
        <f t="shared" si="19"/>
        <v>800</v>
      </c>
      <c r="T133" s="329" t="e">
        <f t="shared" si="13"/>
        <v>#REF!</v>
      </c>
      <c r="U133" s="326" t="e">
        <f t="shared" si="12"/>
        <v>#REF!</v>
      </c>
    </row>
    <row r="134" spans="1:21" ht="67.5" x14ac:dyDescent="0.2">
      <c r="A134" s="247" t="s">
        <v>373</v>
      </c>
      <c r="B134" s="94" t="s">
        <v>151</v>
      </c>
      <c r="C134" s="94" t="s">
        <v>374</v>
      </c>
      <c r="D134" s="97" t="s">
        <v>375</v>
      </c>
      <c r="E134" s="94" t="s">
        <v>352</v>
      </c>
      <c r="F134" s="248">
        <v>1</v>
      </c>
      <c r="G134" s="259">
        <f t="shared" si="21"/>
        <v>1178.94</v>
      </c>
      <c r="H134" s="248" t="e">
        <f>ROUND(G134*(1+#REF!),2)</f>
        <v>#REF!</v>
      </c>
      <c r="I134" s="248" t="e">
        <f t="shared" si="20"/>
        <v>#REF!</v>
      </c>
      <c r="J134" s="261">
        <v>1529.1</v>
      </c>
      <c r="L134" s="243">
        <v>1178.94</v>
      </c>
      <c r="N134" s="310"/>
      <c r="O134" s="312"/>
      <c r="P134" s="312"/>
      <c r="Q134" s="312"/>
      <c r="R134" s="326" t="e">
        <f t="shared" si="11"/>
        <v>#REF!</v>
      </c>
      <c r="S134" s="329">
        <f t="shared" si="19"/>
        <v>1</v>
      </c>
      <c r="T134" s="329" t="e">
        <f t="shared" si="13"/>
        <v>#REF!</v>
      </c>
      <c r="U134" s="326" t="e">
        <f t="shared" si="12"/>
        <v>#REF!</v>
      </c>
    </row>
    <row r="135" spans="1:21" ht="67.5" x14ac:dyDescent="0.2">
      <c r="A135" s="252" t="s">
        <v>376</v>
      </c>
      <c r="B135" s="253"/>
      <c r="C135" s="253"/>
      <c r="D135" s="96" t="s">
        <v>377</v>
      </c>
      <c r="E135" s="254"/>
      <c r="F135" s="255"/>
      <c r="G135" s="255">
        <v>0</v>
      </c>
      <c r="H135" s="255" t="e">
        <f>ROUND(G135*(1+#REF!),2)</f>
        <v>#REF!</v>
      </c>
      <c r="I135" s="255" t="e">
        <f t="shared" si="20"/>
        <v>#REF!</v>
      </c>
      <c r="J135" s="255">
        <v>0</v>
      </c>
      <c r="L135" s="243">
        <v>0</v>
      </c>
      <c r="N135" s="330"/>
      <c r="O135" s="335"/>
      <c r="P135" s="335"/>
      <c r="Q135" s="335"/>
      <c r="R135" s="336"/>
      <c r="S135" s="337"/>
      <c r="T135" s="337"/>
      <c r="U135" s="336"/>
    </row>
    <row r="136" spans="1:21" ht="45" x14ac:dyDescent="0.2">
      <c r="A136" s="247" t="s">
        <v>378</v>
      </c>
      <c r="B136" s="94" t="s">
        <v>120</v>
      </c>
      <c r="C136" s="94" t="s">
        <v>120</v>
      </c>
      <c r="D136" s="97" t="s">
        <v>379</v>
      </c>
      <c r="E136" s="94" t="s">
        <v>352</v>
      </c>
      <c r="F136" s="248">
        <v>2</v>
      </c>
      <c r="G136" s="259">
        <f t="shared" ref="G136:G158" si="22">ROUND(J136-(J136*$K$16),2)</f>
        <v>227.97</v>
      </c>
      <c r="H136" s="248" t="e">
        <f>ROUND(G136*(1+#REF!),2)</f>
        <v>#REF!</v>
      </c>
      <c r="I136" s="248" t="e">
        <f t="shared" si="20"/>
        <v>#REF!</v>
      </c>
      <c r="J136" s="248">
        <v>295.68</v>
      </c>
      <c r="L136" s="243">
        <v>227.97</v>
      </c>
      <c r="N136" s="310"/>
      <c r="O136" s="312"/>
      <c r="P136" s="312"/>
      <c r="Q136" s="312"/>
      <c r="R136" s="326" t="e">
        <f t="shared" si="11"/>
        <v>#REF!</v>
      </c>
      <c r="S136" s="329">
        <f t="shared" si="19"/>
        <v>2</v>
      </c>
      <c r="T136" s="329" t="e">
        <f t="shared" si="13"/>
        <v>#REF!</v>
      </c>
      <c r="U136" s="326" t="e">
        <f t="shared" si="12"/>
        <v>#REF!</v>
      </c>
    </row>
    <row r="137" spans="1:21" ht="45" x14ac:dyDescent="0.2">
      <c r="A137" s="247" t="s">
        <v>380</v>
      </c>
      <c r="B137" s="94" t="s">
        <v>120</v>
      </c>
      <c r="C137" s="94" t="s">
        <v>120</v>
      </c>
      <c r="D137" s="97" t="s">
        <v>381</v>
      </c>
      <c r="E137" s="94" t="s">
        <v>352</v>
      </c>
      <c r="F137" s="248">
        <v>2</v>
      </c>
      <c r="G137" s="259">
        <f t="shared" si="22"/>
        <v>827.66</v>
      </c>
      <c r="H137" s="248" t="e">
        <f>ROUND(G137*(1+#REF!),2)</f>
        <v>#REF!</v>
      </c>
      <c r="I137" s="248" t="e">
        <f t="shared" si="20"/>
        <v>#REF!</v>
      </c>
      <c r="J137" s="248">
        <v>1073.49</v>
      </c>
      <c r="L137" s="243">
        <v>827.66</v>
      </c>
      <c r="N137" s="310"/>
      <c r="O137" s="312"/>
      <c r="P137" s="312"/>
      <c r="Q137" s="312"/>
      <c r="R137" s="326" t="e">
        <f t="shared" si="11"/>
        <v>#REF!</v>
      </c>
      <c r="S137" s="329">
        <f t="shared" si="19"/>
        <v>2</v>
      </c>
      <c r="T137" s="329" t="e">
        <f t="shared" si="13"/>
        <v>#REF!</v>
      </c>
      <c r="U137" s="326" t="e">
        <f t="shared" si="12"/>
        <v>#REF!</v>
      </c>
    </row>
    <row r="138" spans="1:21" ht="45" x14ac:dyDescent="0.2">
      <c r="A138" s="247" t="s">
        <v>382</v>
      </c>
      <c r="B138" s="94" t="s">
        <v>170</v>
      </c>
      <c r="C138" s="94">
        <v>35000189</v>
      </c>
      <c r="D138" s="97" t="s">
        <v>383</v>
      </c>
      <c r="E138" s="94" t="s">
        <v>352</v>
      </c>
      <c r="F138" s="248">
        <v>2</v>
      </c>
      <c r="G138" s="259">
        <f t="shared" si="22"/>
        <v>216.5</v>
      </c>
      <c r="H138" s="248" t="e">
        <f>ROUND(G138*(1+#REF!),2)</f>
        <v>#REF!</v>
      </c>
      <c r="I138" s="248" t="e">
        <f t="shared" si="20"/>
        <v>#REF!</v>
      </c>
      <c r="J138" s="259">
        <v>280.8</v>
      </c>
      <c r="L138" s="243">
        <v>216.5</v>
      </c>
      <c r="N138" s="310"/>
      <c r="O138" s="312"/>
      <c r="P138" s="312"/>
      <c r="Q138" s="312"/>
      <c r="R138" s="326" t="e">
        <f t="shared" si="11"/>
        <v>#REF!</v>
      </c>
      <c r="S138" s="329">
        <f t="shared" si="19"/>
        <v>2</v>
      </c>
      <c r="T138" s="329" t="e">
        <f t="shared" si="13"/>
        <v>#REF!</v>
      </c>
      <c r="U138" s="326" t="e">
        <f t="shared" si="12"/>
        <v>#REF!</v>
      </c>
    </row>
    <row r="139" spans="1:21" ht="45" x14ac:dyDescent="0.2">
      <c r="A139" s="247" t="s">
        <v>384</v>
      </c>
      <c r="B139" s="94" t="s">
        <v>120</v>
      </c>
      <c r="C139" s="94" t="s">
        <v>120</v>
      </c>
      <c r="D139" s="97" t="s">
        <v>385</v>
      </c>
      <c r="E139" s="94" t="s">
        <v>352</v>
      </c>
      <c r="F139" s="248">
        <v>2</v>
      </c>
      <c r="G139" s="259">
        <f t="shared" si="22"/>
        <v>195.5</v>
      </c>
      <c r="H139" s="248" t="e">
        <f>ROUND(G139*(1+#REF!),2)</f>
        <v>#REF!</v>
      </c>
      <c r="I139" s="248" t="e">
        <f t="shared" si="20"/>
        <v>#REF!</v>
      </c>
      <c r="J139" s="259">
        <v>253.57</v>
      </c>
      <c r="L139" s="243">
        <v>195.5</v>
      </c>
      <c r="N139" s="310"/>
      <c r="O139" s="312"/>
      <c r="P139" s="312"/>
      <c r="Q139" s="312"/>
      <c r="R139" s="326" t="e">
        <f t="shared" si="11"/>
        <v>#REF!</v>
      </c>
      <c r="S139" s="329">
        <f t="shared" si="19"/>
        <v>2</v>
      </c>
      <c r="T139" s="329" t="e">
        <f t="shared" si="13"/>
        <v>#REF!</v>
      </c>
      <c r="U139" s="326" t="e">
        <f t="shared" si="12"/>
        <v>#REF!</v>
      </c>
    </row>
    <row r="140" spans="1:21" ht="56.25" x14ac:dyDescent="0.2">
      <c r="A140" s="247" t="s">
        <v>386</v>
      </c>
      <c r="B140" s="94" t="s">
        <v>170</v>
      </c>
      <c r="C140" s="94">
        <v>35000183</v>
      </c>
      <c r="D140" s="97" t="s">
        <v>387</v>
      </c>
      <c r="E140" s="94" t="s">
        <v>352</v>
      </c>
      <c r="F140" s="248">
        <v>2</v>
      </c>
      <c r="G140" s="259">
        <f t="shared" si="22"/>
        <v>630.88</v>
      </c>
      <c r="H140" s="248" t="e">
        <f>ROUND(G140*(1+#REF!),2)</f>
        <v>#REF!</v>
      </c>
      <c r="I140" s="248" t="e">
        <f t="shared" si="20"/>
        <v>#REF!</v>
      </c>
      <c r="J140" s="259">
        <v>818.26</v>
      </c>
      <c r="L140" s="243">
        <v>630.88</v>
      </c>
      <c r="N140" s="310"/>
      <c r="O140" s="312"/>
      <c r="P140" s="312"/>
      <c r="Q140" s="312"/>
      <c r="R140" s="326" t="e">
        <f t="shared" si="11"/>
        <v>#REF!</v>
      </c>
      <c r="S140" s="329">
        <f t="shared" si="19"/>
        <v>2</v>
      </c>
      <c r="T140" s="329" t="e">
        <f t="shared" si="13"/>
        <v>#REF!</v>
      </c>
      <c r="U140" s="326" t="e">
        <f t="shared" si="12"/>
        <v>#REF!</v>
      </c>
    </row>
    <row r="141" spans="1:21" ht="56.25" x14ac:dyDescent="0.2">
      <c r="A141" s="247" t="s">
        <v>388</v>
      </c>
      <c r="B141" s="94" t="s">
        <v>170</v>
      </c>
      <c r="C141" s="94">
        <v>35000182</v>
      </c>
      <c r="D141" s="98" t="s">
        <v>389</v>
      </c>
      <c r="E141" s="94" t="s">
        <v>143</v>
      </c>
      <c r="F141" s="248">
        <v>3</v>
      </c>
      <c r="G141" s="259">
        <f t="shared" si="22"/>
        <v>615.14</v>
      </c>
      <c r="H141" s="248" t="e">
        <f>ROUND(G141*(1+#REF!),2)</f>
        <v>#REF!</v>
      </c>
      <c r="I141" s="248" t="e">
        <f t="shared" si="20"/>
        <v>#REF!</v>
      </c>
      <c r="J141" s="259">
        <v>797.85</v>
      </c>
      <c r="L141" s="243">
        <v>615.14</v>
      </c>
      <c r="N141" s="310"/>
      <c r="O141" s="312"/>
      <c r="P141" s="312"/>
      <c r="Q141" s="312"/>
      <c r="R141" s="326" t="e">
        <f t="shared" si="11"/>
        <v>#REF!</v>
      </c>
      <c r="S141" s="329">
        <f t="shared" si="19"/>
        <v>3</v>
      </c>
      <c r="T141" s="329" t="e">
        <f t="shared" si="13"/>
        <v>#REF!</v>
      </c>
      <c r="U141" s="326" t="e">
        <f t="shared" si="12"/>
        <v>#REF!</v>
      </c>
    </row>
    <row r="142" spans="1:21" ht="45" x14ac:dyDescent="0.2">
      <c r="A142" s="247" t="s">
        <v>390</v>
      </c>
      <c r="B142" s="94" t="s">
        <v>170</v>
      </c>
      <c r="C142" s="94">
        <v>35000198</v>
      </c>
      <c r="D142" s="97" t="s">
        <v>391</v>
      </c>
      <c r="E142" s="94" t="s">
        <v>352</v>
      </c>
      <c r="F142" s="248">
        <v>2</v>
      </c>
      <c r="G142" s="259">
        <f t="shared" si="22"/>
        <v>174.8</v>
      </c>
      <c r="H142" s="248" t="e">
        <f>ROUND(G142*(1+#REF!),2)</f>
        <v>#REF!</v>
      </c>
      <c r="I142" s="248" t="e">
        <f t="shared" si="20"/>
        <v>#REF!</v>
      </c>
      <c r="J142" s="259">
        <v>226.72</v>
      </c>
      <c r="L142" s="243">
        <v>174.8</v>
      </c>
      <c r="N142" s="310"/>
      <c r="O142" s="312"/>
      <c r="P142" s="312"/>
      <c r="Q142" s="312"/>
      <c r="R142" s="326" t="e">
        <f t="shared" si="11"/>
        <v>#REF!</v>
      </c>
      <c r="S142" s="329">
        <f t="shared" si="19"/>
        <v>2</v>
      </c>
      <c r="T142" s="329" t="e">
        <f t="shared" si="13"/>
        <v>#REF!</v>
      </c>
      <c r="U142" s="326" t="e">
        <f t="shared" si="12"/>
        <v>#REF!</v>
      </c>
    </row>
    <row r="143" spans="1:21" ht="56.25" x14ac:dyDescent="0.2">
      <c r="A143" s="247" t="s">
        <v>392</v>
      </c>
      <c r="B143" s="94" t="s">
        <v>137</v>
      </c>
      <c r="C143" s="94">
        <v>3635</v>
      </c>
      <c r="D143" s="97" t="s">
        <v>393</v>
      </c>
      <c r="E143" s="94" t="s">
        <v>352</v>
      </c>
      <c r="F143" s="248">
        <v>2</v>
      </c>
      <c r="G143" s="259">
        <f t="shared" si="22"/>
        <v>453.34</v>
      </c>
      <c r="H143" s="248" t="e">
        <f>ROUND(G143*(1+#REF!),2)</f>
        <v>#REF!</v>
      </c>
      <c r="I143" s="248" t="e">
        <f t="shared" si="20"/>
        <v>#REF!</v>
      </c>
      <c r="J143" s="259">
        <v>587.99</v>
      </c>
      <c r="L143" s="243">
        <v>453.34</v>
      </c>
      <c r="N143" s="310"/>
      <c r="O143" s="312"/>
      <c r="P143" s="312"/>
      <c r="Q143" s="312"/>
      <c r="R143" s="326" t="e">
        <f t="shared" si="11"/>
        <v>#REF!</v>
      </c>
      <c r="S143" s="329">
        <f t="shared" si="19"/>
        <v>2</v>
      </c>
      <c r="T143" s="329" t="e">
        <f t="shared" si="13"/>
        <v>#REF!</v>
      </c>
      <c r="U143" s="326" t="e">
        <f t="shared" si="12"/>
        <v>#REF!</v>
      </c>
    </row>
    <row r="144" spans="1:21" ht="56.25" x14ac:dyDescent="0.2">
      <c r="A144" s="247" t="s">
        <v>394</v>
      </c>
      <c r="B144" s="94" t="s">
        <v>120</v>
      </c>
      <c r="C144" s="94" t="s">
        <v>120</v>
      </c>
      <c r="D144" s="97" t="s">
        <v>395</v>
      </c>
      <c r="E144" s="94" t="s">
        <v>352</v>
      </c>
      <c r="F144" s="248">
        <v>1</v>
      </c>
      <c r="G144" s="259">
        <f t="shared" si="22"/>
        <v>451.17</v>
      </c>
      <c r="H144" s="248" t="e">
        <f>ROUND(G144*(1+#REF!),2)</f>
        <v>#REF!</v>
      </c>
      <c r="I144" s="248" t="e">
        <f t="shared" si="20"/>
        <v>#REF!</v>
      </c>
      <c r="J144" s="259">
        <v>585.16999999999996</v>
      </c>
      <c r="L144" s="243">
        <v>451.17</v>
      </c>
      <c r="N144" s="310"/>
      <c r="O144" s="312"/>
      <c r="P144" s="312"/>
      <c r="Q144" s="312"/>
      <c r="R144" s="326" t="e">
        <f t="shared" si="11"/>
        <v>#REF!</v>
      </c>
      <c r="S144" s="329">
        <f t="shared" si="19"/>
        <v>1</v>
      </c>
      <c r="T144" s="329" t="e">
        <f t="shared" si="13"/>
        <v>#REF!</v>
      </c>
      <c r="U144" s="326" t="e">
        <f t="shared" si="12"/>
        <v>#REF!</v>
      </c>
    </row>
    <row r="145" spans="1:21" ht="45" x14ac:dyDescent="0.2">
      <c r="A145" s="247" t="s">
        <v>396</v>
      </c>
      <c r="B145" s="94" t="s">
        <v>120</v>
      </c>
      <c r="C145" s="94" t="s">
        <v>120</v>
      </c>
      <c r="D145" s="97" t="s">
        <v>397</v>
      </c>
      <c r="E145" s="94" t="s">
        <v>352</v>
      </c>
      <c r="F145" s="248">
        <v>1</v>
      </c>
      <c r="G145" s="259">
        <f t="shared" si="22"/>
        <v>60.32</v>
      </c>
      <c r="H145" s="248" t="e">
        <f>ROUND(G145*(1+#REF!),2)</f>
        <v>#REF!</v>
      </c>
      <c r="I145" s="248" t="e">
        <f t="shared" si="20"/>
        <v>#REF!</v>
      </c>
      <c r="J145" s="259">
        <v>78.23</v>
      </c>
      <c r="L145" s="243">
        <v>60.32</v>
      </c>
      <c r="N145" s="310"/>
      <c r="O145" s="312"/>
      <c r="P145" s="312"/>
      <c r="Q145" s="312"/>
      <c r="R145" s="326" t="e">
        <f t="shared" si="11"/>
        <v>#REF!</v>
      </c>
      <c r="S145" s="329">
        <f t="shared" si="19"/>
        <v>1</v>
      </c>
      <c r="T145" s="329" t="e">
        <f t="shared" si="13"/>
        <v>#REF!</v>
      </c>
      <c r="U145" s="326" t="e">
        <f t="shared" si="12"/>
        <v>#REF!</v>
      </c>
    </row>
    <row r="146" spans="1:21" ht="45" x14ac:dyDescent="0.2">
      <c r="A146" s="247" t="s">
        <v>398</v>
      </c>
      <c r="B146" s="94" t="s">
        <v>120</v>
      </c>
      <c r="C146" s="94" t="s">
        <v>120</v>
      </c>
      <c r="D146" s="97" t="s">
        <v>399</v>
      </c>
      <c r="E146" s="94" t="s">
        <v>94</v>
      </c>
      <c r="F146" s="248">
        <v>1</v>
      </c>
      <c r="G146" s="259">
        <f t="shared" si="22"/>
        <v>451.98</v>
      </c>
      <c r="H146" s="248" t="e">
        <f>ROUND(G146*(1+#REF!),2)</f>
        <v>#REF!</v>
      </c>
      <c r="I146" s="248" t="e">
        <f t="shared" si="20"/>
        <v>#REF!</v>
      </c>
      <c r="J146" s="259">
        <v>586.23</v>
      </c>
      <c r="L146" s="243">
        <v>451.98</v>
      </c>
      <c r="N146" s="310"/>
      <c r="O146" s="312"/>
      <c r="P146" s="312"/>
      <c r="Q146" s="312"/>
      <c r="R146" s="326" t="e">
        <f t="shared" ref="R146:R209" si="23">O146/I146</f>
        <v>#REF!</v>
      </c>
      <c r="S146" s="329">
        <f t="shared" si="19"/>
        <v>1</v>
      </c>
      <c r="T146" s="329" t="e">
        <f t="shared" si="13"/>
        <v>#REF!</v>
      </c>
      <c r="U146" s="326" t="e">
        <f t="shared" ref="U146:U209" si="24">1-R146</f>
        <v>#REF!</v>
      </c>
    </row>
    <row r="147" spans="1:21" ht="45" x14ac:dyDescent="0.2">
      <c r="A147" s="247" t="s">
        <v>400</v>
      </c>
      <c r="B147" s="94" t="s">
        <v>120</v>
      </c>
      <c r="C147" s="94" t="s">
        <v>120</v>
      </c>
      <c r="D147" s="97" t="s">
        <v>401</v>
      </c>
      <c r="E147" s="94" t="s">
        <v>352</v>
      </c>
      <c r="F147" s="248">
        <v>1</v>
      </c>
      <c r="G147" s="259">
        <f t="shared" si="22"/>
        <v>120.31</v>
      </c>
      <c r="H147" s="248" t="e">
        <f>ROUND(G147*(1+#REF!),2)</f>
        <v>#REF!</v>
      </c>
      <c r="I147" s="248" t="e">
        <f t="shared" si="20"/>
        <v>#REF!</v>
      </c>
      <c r="J147" s="259">
        <v>156.05000000000001</v>
      </c>
      <c r="L147" s="243">
        <v>120.31</v>
      </c>
      <c r="N147" s="310"/>
      <c r="O147" s="312"/>
      <c r="P147" s="312"/>
      <c r="Q147" s="312"/>
      <c r="R147" s="326" t="e">
        <f t="shared" si="23"/>
        <v>#REF!</v>
      </c>
      <c r="S147" s="329">
        <f t="shared" si="19"/>
        <v>1</v>
      </c>
      <c r="T147" s="329" t="e">
        <f t="shared" ref="T147:T210" si="25">I147-Q147</f>
        <v>#REF!</v>
      </c>
      <c r="U147" s="326" t="e">
        <f t="shared" si="24"/>
        <v>#REF!</v>
      </c>
    </row>
    <row r="148" spans="1:21" ht="45" x14ac:dyDescent="0.2">
      <c r="A148" s="247" t="s">
        <v>402</v>
      </c>
      <c r="B148" s="94" t="s">
        <v>170</v>
      </c>
      <c r="C148" s="94">
        <v>35000189</v>
      </c>
      <c r="D148" s="97" t="s">
        <v>403</v>
      </c>
      <c r="E148" s="94" t="s">
        <v>352</v>
      </c>
      <c r="F148" s="248">
        <v>1</v>
      </c>
      <c r="G148" s="259">
        <f t="shared" si="22"/>
        <v>215.94</v>
      </c>
      <c r="H148" s="248" t="e">
        <f>ROUND(G148*(1+#REF!),2)</f>
        <v>#REF!</v>
      </c>
      <c r="I148" s="248" t="e">
        <f t="shared" si="20"/>
        <v>#REF!</v>
      </c>
      <c r="J148" s="259">
        <v>280.08</v>
      </c>
      <c r="L148" s="243">
        <v>215.94</v>
      </c>
      <c r="N148" s="310"/>
      <c r="O148" s="312"/>
      <c r="P148" s="312"/>
      <c r="Q148" s="312"/>
      <c r="R148" s="326" t="e">
        <f t="shared" si="23"/>
        <v>#REF!</v>
      </c>
      <c r="S148" s="329">
        <f t="shared" si="19"/>
        <v>1</v>
      </c>
      <c r="T148" s="329" t="e">
        <f t="shared" si="25"/>
        <v>#REF!</v>
      </c>
      <c r="U148" s="326" t="e">
        <f t="shared" si="24"/>
        <v>#REF!</v>
      </c>
    </row>
    <row r="149" spans="1:21" ht="56.25" x14ac:dyDescent="0.2">
      <c r="A149" s="247" t="s">
        <v>404</v>
      </c>
      <c r="B149" s="94" t="s">
        <v>120</v>
      </c>
      <c r="C149" s="94" t="s">
        <v>120</v>
      </c>
      <c r="D149" s="97" t="s">
        <v>405</v>
      </c>
      <c r="E149" s="94" t="s">
        <v>352</v>
      </c>
      <c r="F149" s="248">
        <v>1</v>
      </c>
      <c r="G149" s="259">
        <f t="shared" si="22"/>
        <v>240.63</v>
      </c>
      <c r="H149" s="248" t="e">
        <f>ROUND(G149*(1+#REF!),2)</f>
        <v>#REF!</v>
      </c>
      <c r="I149" s="248" t="e">
        <f t="shared" si="20"/>
        <v>#REF!</v>
      </c>
      <c r="J149" s="259">
        <v>312.10000000000002</v>
      </c>
      <c r="L149" s="243">
        <v>240.63</v>
      </c>
      <c r="N149" s="310"/>
      <c r="O149" s="312"/>
      <c r="P149" s="312"/>
      <c r="Q149" s="312"/>
      <c r="R149" s="326" t="e">
        <f t="shared" si="23"/>
        <v>#REF!</v>
      </c>
      <c r="S149" s="329">
        <f t="shared" si="19"/>
        <v>1</v>
      </c>
      <c r="T149" s="329" t="e">
        <f t="shared" si="25"/>
        <v>#REF!</v>
      </c>
      <c r="U149" s="326" t="e">
        <f t="shared" si="24"/>
        <v>#REF!</v>
      </c>
    </row>
    <row r="150" spans="1:21" ht="45" x14ac:dyDescent="0.2">
      <c r="A150" s="247" t="s">
        <v>406</v>
      </c>
      <c r="B150" s="94" t="s">
        <v>170</v>
      </c>
      <c r="C150" s="94">
        <v>35000199</v>
      </c>
      <c r="D150" s="97" t="s">
        <v>407</v>
      </c>
      <c r="E150" s="94" t="s">
        <v>352</v>
      </c>
      <c r="F150" s="248">
        <v>1</v>
      </c>
      <c r="G150" s="259">
        <f t="shared" si="22"/>
        <v>97.79</v>
      </c>
      <c r="H150" s="248" t="e">
        <f>ROUND(G150*(1+#REF!),2)</f>
        <v>#REF!</v>
      </c>
      <c r="I150" s="248" t="e">
        <f t="shared" si="20"/>
        <v>#REF!</v>
      </c>
      <c r="J150" s="259">
        <v>126.84</v>
      </c>
      <c r="L150" s="243">
        <v>97.79</v>
      </c>
      <c r="N150" s="310"/>
      <c r="O150" s="312"/>
      <c r="P150" s="312"/>
      <c r="Q150" s="312"/>
      <c r="R150" s="326" t="e">
        <f t="shared" si="23"/>
        <v>#REF!</v>
      </c>
      <c r="S150" s="329">
        <f t="shared" si="19"/>
        <v>1</v>
      </c>
      <c r="T150" s="329" t="e">
        <f t="shared" si="25"/>
        <v>#REF!</v>
      </c>
      <c r="U150" s="326" t="e">
        <f t="shared" si="24"/>
        <v>#REF!</v>
      </c>
    </row>
    <row r="151" spans="1:21" ht="33.75" x14ac:dyDescent="0.2">
      <c r="A151" s="247" t="s">
        <v>408</v>
      </c>
      <c r="B151" s="94" t="s">
        <v>170</v>
      </c>
      <c r="C151" s="94">
        <v>35000191</v>
      </c>
      <c r="D151" s="97" t="s">
        <v>409</v>
      </c>
      <c r="E151" s="94" t="s">
        <v>352</v>
      </c>
      <c r="F151" s="248">
        <v>1</v>
      </c>
      <c r="G151" s="259">
        <f t="shared" si="22"/>
        <v>252.43</v>
      </c>
      <c r="H151" s="248" t="e">
        <f>ROUND(G151*(1+#REF!),2)</f>
        <v>#REF!</v>
      </c>
      <c r="I151" s="248" t="e">
        <f t="shared" si="20"/>
        <v>#REF!</v>
      </c>
      <c r="J151" s="259">
        <v>327.41000000000003</v>
      </c>
      <c r="L151" s="243">
        <v>252.43</v>
      </c>
      <c r="N151" s="310"/>
      <c r="O151" s="312"/>
      <c r="P151" s="312"/>
      <c r="Q151" s="312"/>
      <c r="R151" s="326" t="e">
        <f t="shared" si="23"/>
        <v>#REF!</v>
      </c>
      <c r="S151" s="329">
        <f t="shared" si="19"/>
        <v>1</v>
      </c>
      <c r="T151" s="329" t="e">
        <f t="shared" si="25"/>
        <v>#REF!</v>
      </c>
      <c r="U151" s="326" t="e">
        <f t="shared" si="24"/>
        <v>#REF!</v>
      </c>
    </row>
    <row r="152" spans="1:21" ht="33.75" x14ac:dyDescent="0.2">
      <c r="A152" s="247" t="s">
        <v>410</v>
      </c>
      <c r="B152" s="94" t="s">
        <v>120</v>
      </c>
      <c r="C152" s="94" t="s">
        <v>120</v>
      </c>
      <c r="D152" s="97" t="s">
        <v>411</v>
      </c>
      <c r="E152" s="94" t="s">
        <v>352</v>
      </c>
      <c r="F152" s="248">
        <v>1</v>
      </c>
      <c r="G152" s="259">
        <f t="shared" si="22"/>
        <v>9.3699999999999992</v>
      </c>
      <c r="H152" s="248" t="e">
        <f>ROUND(G152*(1+#REF!),2)</f>
        <v>#REF!</v>
      </c>
      <c r="I152" s="248" t="e">
        <f t="shared" si="20"/>
        <v>#REF!</v>
      </c>
      <c r="J152" s="248">
        <v>12.15</v>
      </c>
      <c r="L152" s="243">
        <v>9.3699999999999992</v>
      </c>
      <c r="N152" s="310"/>
      <c r="O152" s="312"/>
      <c r="P152" s="312"/>
      <c r="Q152" s="312"/>
      <c r="R152" s="326" t="e">
        <f t="shared" si="23"/>
        <v>#REF!</v>
      </c>
      <c r="S152" s="329">
        <f t="shared" si="19"/>
        <v>1</v>
      </c>
      <c r="T152" s="329" t="e">
        <f t="shared" si="25"/>
        <v>#REF!</v>
      </c>
      <c r="U152" s="326" t="e">
        <f t="shared" si="24"/>
        <v>#REF!</v>
      </c>
    </row>
    <row r="153" spans="1:21" ht="45" x14ac:dyDescent="0.2">
      <c r="A153" s="247" t="s">
        <v>412</v>
      </c>
      <c r="B153" s="94" t="s">
        <v>120</v>
      </c>
      <c r="C153" s="94" t="s">
        <v>120</v>
      </c>
      <c r="D153" s="97" t="s">
        <v>413</v>
      </c>
      <c r="E153" s="94" t="s">
        <v>352</v>
      </c>
      <c r="F153" s="248">
        <v>1</v>
      </c>
      <c r="G153" s="259">
        <f t="shared" si="22"/>
        <v>135.36000000000001</v>
      </c>
      <c r="H153" s="248" t="e">
        <f>ROUND(G153*(1+#REF!),2)</f>
        <v>#REF!</v>
      </c>
      <c r="I153" s="248" t="e">
        <f t="shared" si="20"/>
        <v>#REF!</v>
      </c>
      <c r="J153" s="248">
        <v>175.56</v>
      </c>
      <c r="L153" s="243">
        <v>135.36000000000001</v>
      </c>
      <c r="N153" s="310"/>
      <c r="O153" s="312"/>
      <c r="P153" s="312"/>
      <c r="Q153" s="312"/>
      <c r="R153" s="326" t="e">
        <f t="shared" si="23"/>
        <v>#REF!</v>
      </c>
      <c r="S153" s="329">
        <f t="shared" si="19"/>
        <v>1</v>
      </c>
      <c r="T153" s="329" t="e">
        <f t="shared" si="25"/>
        <v>#REF!</v>
      </c>
      <c r="U153" s="326" t="e">
        <f t="shared" si="24"/>
        <v>#REF!</v>
      </c>
    </row>
    <row r="154" spans="1:21" ht="45" x14ac:dyDescent="0.2">
      <c r="A154" s="247" t="s">
        <v>414</v>
      </c>
      <c r="B154" s="94" t="s">
        <v>120</v>
      </c>
      <c r="C154" s="94" t="s">
        <v>120</v>
      </c>
      <c r="D154" s="97" t="s">
        <v>415</v>
      </c>
      <c r="E154" s="94" t="s">
        <v>352</v>
      </c>
      <c r="F154" s="248">
        <v>1</v>
      </c>
      <c r="G154" s="259">
        <f t="shared" si="22"/>
        <v>160.41999999999999</v>
      </c>
      <c r="H154" s="248" t="e">
        <f>ROUND(G154*(1+#REF!),2)</f>
        <v>#REF!</v>
      </c>
      <c r="I154" s="248" t="e">
        <f t="shared" si="20"/>
        <v>#REF!</v>
      </c>
      <c r="J154" s="248">
        <v>208.07</v>
      </c>
      <c r="L154" s="243">
        <v>160.41999999999999</v>
      </c>
      <c r="N154" s="310"/>
      <c r="O154" s="312"/>
      <c r="P154" s="312"/>
      <c r="Q154" s="312"/>
      <c r="R154" s="326" t="e">
        <f t="shared" si="23"/>
        <v>#REF!</v>
      </c>
      <c r="S154" s="329">
        <f t="shared" si="19"/>
        <v>1</v>
      </c>
      <c r="T154" s="329" t="e">
        <f t="shared" si="25"/>
        <v>#REF!</v>
      </c>
      <c r="U154" s="326" t="e">
        <f t="shared" si="24"/>
        <v>#REF!</v>
      </c>
    </row>
    <row r="155" spans="1:21" ht="78.75" x14ac:dyDescent="0.2">
      <c r="A155" s="247" t="s">
        <v>416</v>
      </c>
      <c r="B155" s="94" t="s">
        <v>137</v>
      </c>
      <c r="C155" s="94">
        <v>9838</v>
      </c>
      <c r="D155" s="97" t="s">
        <v>417</v>
      </c>
      <c r="E155" s="94" t="s">
        <v>94</v>
      </c>
      <c r="F155" s="248">
        <v>1</v>
      </c>
      <c r="G155" s="259">
        <f t="shared" si="22"/>
        <v>5.2</v>
      </c>
      <c r="H155" s="248" t="e">
        <f>ROUND(G155*(1+#REF!),2)</f>
        <v>#REF!</v>
      </c>
      <c r="I155" s="248" t="e">
        <f t="shared" si="20"/>
        <v>#REF!</v>
      </c>
      <c r="J155" s="262">
        <v>6.75</v>
      </c>
      <c r="L155" s="243">
        <v>5.2</v>
      </c>
      <c r="N155" s="310"/>
      <c r="O155" s="312"/>
      <c r="P155" s="312"/>
      <c r="Q155" s="312"/>
      <c r="R155" s="326" t="e">
        <f t="shared" si="23"/>
        <v>#REF!</v>
      </c>
      <c r="S155" s="329">
        <f t="shared" si="19"/>
        <v>1</v>
      </c>
      <c r="T155" s="329" t="e">
        <f t="shared" si="25"/>
        <v>#REF!</v>
      </c>
      <c r="U155" s="326" t="e">
        <f t="shared" si="24"/>
        <v>#REF!</v>
      </c>
    </row>
    <row r="156" spans="1:21" ht="45" x14ac:dyDescent="0.2">
      <c r="A156" s="247" t="s">
        <v>418</v>
      </c>
      <c r="B156" s="94" t="s">
        <v>120</v>
      </c>
      <c r="C156" s="94" t="s">
        <v>120</v>
      </c>
      <c r="D156" s="97" t="s">
        <v>419</v>
      </c>
      <c r="E156" s="94" t="s">
        <v>352</v>
      </c>
      <c r="F156" s="248">
        <v>5</v>
      </c>
      <c r="G156" s="259">
        <f t="shared" si="22"/>
        <v>0.25</v>
      </c>
      <c r="H156" s="248" t="e">
        <f>ROUND(G156*(1+#REF!),2)</f>
        <v>#REF!</v>
      </c>
      <c r="I156" s="248" t="e">
        <f t="shared" si="20"/>
        <v>#REF!</v>
      </c>
      <c r="J156" s="248">
        <v>0.33</v>
      </c>
      <c r="L156" s="243">
        <v>0.25</v>
      </c>
      <c r="N156" s="310"/>
      <c r="O156" s="312"/>
      <c r="P156" s="312"/>
      <c r="Q156" s="312"/>
      <c r="R156" s="326" t="e">
        <f t="shared" si="23"/>
        <v>#REF!</v>
      </c>
      <c r="S156" s="329">
        <f t="shared" si="19"/>
        <v>5</v>
      </c>
      <c r="T156" s="329" t="e">
        <f t="shared" si="25"/>
        <v>#REF!</v>
      </c>
      <c r="U156" s="326" t="e">
        <f t="shared" si="24"/>
        <v>#REF!</v>
      </c>
    </row>
    <row r="157" spans="1:21" ht="45" x14ac:dyDescent="0.2">
      <c r="A157" s="247" t="s">
        <v>420</v>
      </c>
      <c r="B157" s="94" t="s">
        <v>120</v>
      </c>
      <c r="C157" s="94" t="s">
        <v>120</v>
      </c>
      <c r="D157" s="97" t="s">
        <v>421</v>
      </c>
      <c r="E157" s="94" t="s">
        <v>352</v>
      </c>
      <c r="F157" s="248">
        <v>22</v>
      </c>
      <c r="G157" s="259">
        <f t="shared" si="22"/>
        <v>0.35</v>
      </c>
      <c r="H157" s="248" t="e">
        <f>ROUND(G157*(1+#REF!),2)</f>
        <v>#REF!</v>
      </c>
      <c r="I157" s="248" t="e">
        <f t="shared" si="20"/>
        <v>#REF!</v>
      </c>
      <c r="J157" s="248">
        <v>0.45</v>
      </c>
      <c r="L157" s="243">
        <v>0.35</v>
      </c>
      <c r="N157" s="310"/>
      <c r="O157" s="312"/>
      <c r="P157" s="312"/>
      <c r="Q157" s="312"/>
      <c r="R157" s="326" t="e">
        <f t="shared" si="23"/>
        <v>#REF!</v>
      </c>
      <c r="S157" s="329">
        <f t="shared" si="19"/>
        <v>22</v>
      </c>
      <c r="T157" s="329" t="e">
        <f t="shared" si="25"/>
        <v>#REF!</v>
      </c>
      <c r="U157" s="326" t="e">
        <f t="shared" si="24"/>
        <v>#REF!</v>
      </c>
    </row>
    <row r="158" spans="1:21" ht="45" x14ac:dyDescent="0.2">
      <c r="A158" s="247" t="s">
        <v>422</v>
      </c>
      <c r="B158" s="94" t="s">
        <v>120</v>
      </c>
      <c r="C158" s="94" t="s">
        <v>120</v>
      </c>
      <c r="D158" s="97" t="s">
        <v>423</v>
      </c>
      <c r="E158" s="94" t="s">
        <v>352</v>
      </c>
      <c r="F158" s="248">
        <v>216</v>
      </c>
      <c r="G158" s="259">
        <f t="shared" si="22"/>
        <v>1.88</v>
      </c>
      <c r="H158" s="248" t="e">
        <f>ROUND(G158*(1+#REF!),2)</f>
        <v>#REF!</v>
      </c>
      <c r="I158" s="248" t="e">
        <f t="shared" si="20"/>
        <v>#REF!</v>
      </c>
      <c r="J158" s="248">
        <v>2.44</v>
      </c>
      <c r="L158" s="243">
        <v>1.88</v>
      </c>
      <c r="N158" s="310"/>
      <c r="O158" s="312"/>
      <c r="P158" s="312"/>
      <c r="Q158" s="312"/>
      <c r="R158" s="326" t="e">
        <f t="shared" si="23"/>
        <v>#REF!</v>
      </c>
      <c r="S158" s="329">
        <f t="shared" si="19"/>
        <v>216</v>
      </c>
      <c r="T158" s="329" t="e">
        <f t="shared" si="25"/>
        <v>#REF!</v>
      </c>
      <c r="U158" s="326" t="e">
        <f t="shared" si="24"/>
        <v>#REF!</v>
      </c>
    </row>
    <row r="159" spans="1:21" ht="22.5" x14ac:dyDescent="0.2">
      <c r="A159" s="252" t="s">
        <v>424</v>
      </c>
      <c r="B159" s="253"/>
      <c r="C159" s="253"/>
      <c r="D159" s="96" t="s">
        <v>425</v>
      </c>
      <c r="E159" s="254"/>
      <c r="F159" s="255"/>
      <c r="G159" s="255">
        <v>0</v>
      </c>
      <c r="H159" s="255" t="e">
        <f>ROUND(G159*(1+#REF!),2)</f>
        <v>#REF!</v>
      </c>
      <c r="I159" s="255" t="e">
        <f t="shared" si="20"/>
        <v>#REF!</v>
      </c>
      <c r="J159" s="255">
        <v>0</v>
      </c>
      <c r="L159" s="243">
        <v>0</v>
      </c>
      <c r="N159" s="330"/>
      <c r="O159" s="335"/>
      <c r="P159" s="335"/>
      <c r="Q159" s="335"/>
      <c r="R159" s="336"/>
      <c r="S159" s="337"/>
      <c r="T159" s="337"/>
      <c r="U159" s="336"/>
    </row>
    <row r="160" spans="1:21" ht="168.75" x14ac:dyDescent="0.2">
      <c r="A160" s="247" t="s">
        <v>426</v>
      </c>
      <c r="B160" s="94" t="s">
        <v>427</v>
      </c>
      <c r="C160" s="94" t="s">
        <v>427</v>
      </c>
      <c r="D160" s="97" t="s">
        <v>68</v>
      </c>
      <c r="E160" s="94" t="s">
        <v>352</v>
      </c>
      <c r="F160" s="248">
        <v>1</v>
      </c>
      <c r="G160" s="259">
        <f>ROUND(J160-(J160*$K$16),2)</f>
        <v>1143.55</v>
      </c>
      <c r="H160" s="248" t="e">
        <f>ROUND(G160*(1+#REF!),2)</f>
        <v>#REF!</v>
      </c>
      <c r="I160" s="248" t="e">
        <f t="shared" si="20"/>
        <v>#REF!</v>
      </c>
      <c r="J160" s="248">
        <v>1483.2</v>
      </c>
      <c r="L160" s="243">
        <v>1143.55</v>
      </c>
      <c r="N160" s="310"/>
      <c r="O160" s="312"/>
      <c r="P160" s="312"/>
      <c r="Q160" s="312"/>
      <c r="R160" s="326" t="e">
        <f t="shared" si="23"/>
        <v>#REF!</v>
      </c>
      <c r="S160" s="329">
        <f t="shared" si="19"/>
        <v>1</v>
      </c>
      <c r="T160" s="329" t="e">
        <f t="shared" si="25"/>
        <v>#REF!</v>
      </c>
      <c r="U160" s="326" t="e">
        <f t="shared" si="24"/>
        <v>#REF!</v>
      </c>
    </row>
    <row r="161" spans="1:21" ht="33.75" x14ac:dyDescent="0.2">
      <c r="A161" s="252" t="s">
        <v>428</v>
      </c>
      <c r="B161" s="253"/>
      <c r="C161" s="254"/>
      <c r="D161" s="96" t="s">
        <v>429</v>
      </c>
      <c r="E161" s="254"/>
      <c r="F161" s="255"/>
      <c r="G161" s="255">
        <v>0</v>
      </c>
      <c r="H161" s="255"/>
      <c r="I161" s="256"/>
      <c r="J161" s="255">
        <v>0</v>
      </c>
      <c r="L161" s="243">
        <v>0</v>
      </c>
      <c r="N161" s="330"/>
      <c r="O161" s="335"/>
      <c r="P161" s="335"/>
      <c r="Q161" s="335"/>
      <c r="R161" s="336"/>
      <c r="S161" s="337"/>
      <c r="T161" s="337"/>
      <c r="U161" s="336"/>
    </row>
    <row r="162" spans="1:21" ht="67.5" x14ac:dyDescent="0.2">
      <c r="A162" s="252" t="s">
        <v>430</v>
      </c>
      <c r="B162" s="253"/>
      <c r="C162" s="254"/>
      <c r="D162" s="96" t="s">
        <v>165</v>
      </c>
      <c r="E162" s="254"/>
      <c r="F162" s="255"/>
      <c r="G162" s="255"/>
      <c r="H162" s="255"/>
      <c r="I162" s="256"/>
      <c r="J162" s="255"/>
      <c r="N162" s="330"/>
      <c r="O162" s="335"/>
      <c r="P162" s="335"/>
      <c r="Q162" s="335"/>
      <c r="R162" s="336"/>
      <c r="S162" s="337"/>
      <c r="T162" s="337"/>
      <c r="U162" s="336"/>
    </row>
    <row r="163" spans="1:21" ht="67.5" x14ac:dyDescent="0.2">
      <c r="A163" s="247" t="s">
        <v>431</v>
      </c>
      <c r="B163" s="94" t="s">
        <v>137</v>
      </c>
      <c r="C163" s="94" t="s">
        <v>138</v>
      </c>
      <c r="D163" s="97" t="s">
        <v>139</v>
      </c>
      <c r="E163" s="94" t="s">
        <v>140</v>
      </c>
      <c r="F163" s="248">
        <v>803.5</v>
      </c>
      <c r="G163" s="259">
        <f>ROUND(J163-(J163*$K$16),2)</f>
        <v>0.32</v>
      </c>
      <c r="H163" s="248" t="e">
        <f>ROUND(G163*(1+#REF!),2)</f>
        <v>#REF!</v>
      </c>
      <c r="I163" s="248" t="e">
        <f>F163*H163</f>
        <v>#REF!</v>
      </c>
      <c r="J163" s="262">
        <v>0.41</v>
      </c>
      <c r="L163" s="243">
        <v>0.32</v>
      </c>
      <c r="N163" s="310"/>
      <c r="O163" s="312"/>
      <c r="P163" s="312"/>
      <c r="Q163" s="312"/>
      <c r="R163" s="326" t="e">
        <f t="shared" si="23"/>
        <v>#REF!</v>
      </c>
      <c r="S163" s="329">
        <f t="shared" si="19"/>
        <v>803.5</v>
      </c>
      <c r="T163" s="329" t="e">
        <f t="shared" si="25"/>
        <v>#REF!</v>
      </c>
      <c r="U163" s="326" t="e">
        <f t="shared" si="24"/>
        <v>#REF!</v>
      </c>
    </row>
    <row r="164" spans="1:21" ht="45" x14ac:dyDescent="0.2">
      <c r="A164" s="247" t="s">
        <v>432</v>
      </c>
      <c r="B164" s="267" t="s">
        <v>137</v>
      </c>
      <c r="C164" s="268">
        <v>73610</v>
      </c>
      <c r="D164" s="98" t="s">
        <v>167</v>
      </c>
      <c r="E164" s="94" t="s">
        <v>94</v>
      </c>
      <c r="F164" s="264">
        <v>925.7</v>
      </c>
      <c r="G164" s="259">
        <f>ROUND(J164-(J164*$K$16),2)</f>
        <v>0.84</v>
      </c>
      <c r="H164" s="248" t="e">
        <f>ROUND(G164*(1+#REF!),2)</f>
        <v>#REF!</v>
      </c>
      <c r="I164" s="248" t="e">
        <f>F164*H164</f>
        <v>#REF!</v>
      </c>
      <c r="J164" s="262">
        <v>1.0900000000000001</v>
      </c>
      <c r="L164" s="243">
        <v>0.84</v>
      </c>
      <c r="N164" s="310">
        <v>925.7</v>
      </c>
      <c r="O164" s="313" t="e">
        <f>N164*H164</f>
        <v>#REF!</v>
      </c>
      <c r="P164" s="316">
        <f>N164</f>
        <v>925.7</v>
      </c>
      <c r="Q164" s="311" t="e">
        <f>O164</f>
        <v>#REF!</v>
      </c>
      <c r="R164" s="326" t="e">
        <f t="shared" si="23"/>
        <v>#REF!</v>
      </c>
      <c r="S164" s="329">
        <f t="shared" si="19"/>
        <v>0</v>
      </c>
      <c r="T164" s="329" t="e">
        <f t="shared" si="25"/>
        <v>#REF!</v>
      </c>
      <c r="U164" s="326" t="e">
        <f t="shared" si="24"/>
        <v>#REF!</v>
      </c>
    </row>
    <row r="165" spans="1:21" ht="33.75" x14ac:dyDescent="0.2">
      <c r="A165" s="252" t="s">
        <v>433</v>
      </c>
      <c r="B165" s="253"/>
      <c r="C165" s="254"/>
      <c r="D165" s="96" t="s">
        <v>295</v>
      </c>
      <c r="E165" s="254"/>
      <c r="F165" s="255"/>
      <c r="G165" s="255"/>
      <c r="H165" s="255"/>
      <c r="I165" s="256"/>
      <c r="J165" s="255"/>
      <c r="N165" s="330"/>
      <c r="O165" s="335"/>
      <c r="P165" s="335"/>
      <c r="Q165" s="335"/>
      <c r="R165" s="336"/>
      <c r="S165" s="337"/>
      <c r="T165" s="337"/>
      <c r="U165" s="336"/>
    </row>
    <row r="166" spans="1:21" ht="326.25" x14ac:dyDescent="0.2">
      <c r="A166" s="247" t="s">
        <v>434</v>
      </c>
      <c r="B166" s="267" t="s">
        <v>137</v>
      </c>
      <c r="C166" s="268">
        <v>90091</v>
      </c>
      <c r="D166" s="98" t="s">
        <v>435</v>
      </c>
      <c r="E166" s="94" t="s">
        <v>179</v>
      </c>
      <c r="F166" s="264">
        <v>999.76</v>
      </c>
      <c r="G166" s="259">
        <f t="shared" ref="G166:G173" si="26">ROUND(J166-(J166*$K$16),2)</f>
        <v>3.37</v>
      </c>
      <c r="H166" s="248" t="e">
        <f>ROUND(G166*(1+#REF!),2)</f>
        <v>#REF!</v>
      </c>
      <c r="I166" s="248" t="e">
        <f t="shared" ref="I166:I173" si="27">F166*H166</f>
        <v>#REF!</v>
      </c>
      <c r="J166" s="262">
        <v>4.37</v>
      </c>
      <c r="L166" s="243">
        <v>3.37</v>
      </c>
      <c r="N166" s="310"/>
      <c r="O166" s="312"/>
      <c r="P166" s="312"/>
      <c r="Q166" s="312"/>
      <c r="R166" s="326" t="e">
        <f t="shared" si="23"/>
        <v>#REF!</v>
      </c>
      <c r="S166" s="329">
        <f t="shared" si="19"/>
        <v>999.76</v>
      </c>
      <c r="T166" s="329" t="e">
        <f t="shared" si="25"/>
        <v>#REF!</v>
      </c>
      <c r="U166" s="326" t="e">
        <f t="shared" si="24"/>
        <v>#REF!</v>
      </c>
    </row>
    <row r="167" spans="1:21" ht="45" x14ac:dyDescent="0.2">
      <c r="A167" s="247" t="s">
        <v>436</v>
      </c>
      <c r="B167" s="267" t="s">
        <v>137</v>
      </c>
      <c r="C167" s="94">
        <v>93358</v>
      </c>
      <c r="D167" s="97" t="s">
        <v>1266</v>
      </c>
      <c r="E167" s="94" t="s">
        <v>179</v>
      </c>
      <c r="F167" s="95">
        <v>111.08</v>
      </c>
      <c r="G167" s="259">
        <f t="shared" si="26"/>
        <v>36.93</v>
      </c>
      <c r="H167" s="248" t="e">
        <f>ROUND(G167*(1+#REF!),2)</f>
        <v>#REF!</v>
      </c>
      <c r="I167" s="248" t="e">
        <f t="shared" si="27"/>
        <v>#REF!</v>
      </c>
      <c r="J167" s="262">
        <v>47.9</v>
      </c>
      <c r="L167" s="243">
        <v>36.93</v>
      </c>
      <c r="N167" s="310"/>
      <c r="O167" s="312"/>
      <c r="P167" s="312"/>
      <c r="Q167" s="312"/>
      <c r="R167" s="326" t="e">
        <f t="shared" si="23"/>
        <v>#REF!</v>
      </c>
      <c r="S167" s="329">
        <f t="shared" si="19"/>
        <v>111.08</v>
      </c>
      <c r="T167" s="329" t="e">
        <f t="shared" si="25"/>
        <v>#REF!</v>
      </c>
      <c r="U167" s="326" t="e">
        <f t="shared" si="24"/>
        <v>#REF!</v>
      </c>
    </row>
    <row r="168" spans="1:21" ht="123.75" x14ac:dyDescent="0.2">
      <c r="A168" s="247" t="s">
        <v>437</v>
      </c>
      <c r="B168" s="267" t="s">
        <v>137</v>
      </c>
      <c r="C168" s="268" t="s">
        <v>184</v>
      </c>
      <c r="D168" s="98" t="s">
        <v>185</v>
      </c>
      <c r="E168" s="94" t="s">
        <v>179</v>
      </c>
      <c r="F168" s="248">
        <v>55.54</v>
      </c>
      <c r="G168" s="259">
        <f t="shared" si="26"/>
        <v>22.41</v>
      </c>
      <c r="H168" s="248" t="e">
        <f>ROUND(G168*(1+#REF!),2)</f>
        <v>#REF!</v>
      </c>
      <c r="I168" s="248" t="e">
        <f t="shared" si="27"/>
        <v>#REF!</v>
      </c>
      <c r="J168" s="262">
        <v>29.06</v>
      </c>
      <c r="L168" s="243">
        <v>22.41</v>
      </c>
      <c r="N168" s="310"/>
      <c r="O168" s="312"/>
      <c r="P168" s="312"/>
      <c r="Q168" s="312"/>
      <c r="R168" s="326" t="e">
        <f t="shared" si="23"/>
        <v>#REF!</v>
      </c>
      <c r="S168" s="329">
        <f t="shared" si="19"/>
        <v>55.54</v>
      </c>
      <c r="T168" s="329" t="e">
        <f t="shared" si="25"/>
        <v>#REF!</v>
      </c>
      <c r="U168" s="326" t="e">
        <f t="shared" si="24"/>
        <v>#REF!</v>
      </c>
    </row>
    <row r="169" spans="1:21" ht="135" x14ac:dyDescent="0.2">
      <c r="A169" s="247" t="s">
        <v>438</v>
      </c>
      <c r="B169" s="267" t="s">
        <v>137</v>
      </c>
      <c r="C169" s="94">
        <v>94097</v>
      </c>
      <c r="D169" s="97" t="s">
        <v>1248</v>
      </c>
      <c r="E169" s="94" t="s">
        <v>187</v>
      </c>
      <c r="F169" s="248">
        <v>925.7</v>
      </c>
      <c r="G169" s="259">
        <f t="shared" si="26"/>
        <v>2.98</v>
      </c>
      <c r="H169" s="248" t="e">
        <f>ROUND(G169*(1+#REF!),2)</f>
        <v>#REF!</v>
      </c>
      <c r="I169" s="248" t="e">
        <f t="shared" si="27"/>
        <v>#REF!</v>
      </c>
      <c r="J169" s="262">
        <v>3.86</v>
      </c>
      <c r="L169" s="243">
        <v>2.98</v>
      </c>
      <c r="N169" s="310"/>
      <c r="O169" s="312"/>
      <c r="P169" s="312"/>
      <c r="Q169" s="312"/>
      <c r="R169" s="326" t="e">
        <f t="shared" si="23"/>
        <v>#REF!</v>
      </c>
      <c r="S169" s="329">
        <f t="shared" si="19"/>
        <v>925.7</v>
      </c>
      <c r="T169" s="329" t="e">
        <f t="shared" si="25"/>
        <v>#REF!</v>
      </c>
      <c r="U169" s="326" t="e">
        <f t="shared" si="24"/>
        <v>#REF!</v>
      </c>
    </row>
    <row r="170" spans="1:21" ht="78.75" x14ac:dyDescent="0.2">
      <c r="A170" s="247" t="s">
        <v>439</v>
      </c>
      <c r="B170" s="269" t="s">
        <v>137</v>
      </c>
      <c r="C170" s="270">
        <v>93382</v>
      </c>
      <c r="D170" s="100" t="s">
        <v>189</v>
      </c>
      <c r="E170" s="94" t="s">
        <v>179</v>
      </c>
      <c r="F170" s="264">
        <v>1103.57</v>
      </c>
      <c r="G170" s="259">
        <f t="shared" si="26"/>
        <v>13.65</v>
      </c>
      <c r="H170" s="248" t="e">
        <f>ROUND(G170*(1+#REF!),2)</f>
        <v>#REF!</v>
      </c>
      <c r="I170" s="248" t="e">
        <f t="shared" si="27"/>
        <v>#REF!</v>
      </c>
      <c r="J170" s="262">
        <v>17.7</v>
      </c>
      <c r="L170" s="243">
        <v>13.65</v>
      </c>
      <c r="N170" s="310"/>
      <c r="O170" s="312"/>
      <c r="P170" s="312"/>
      <c r="Q170" s="312"/>
      <c r="R170" s="326" t="e">
        <f t="shared" si="23"/>
        <v>#REF!</v>
      </c>
      <c r="S170" s="329">
        <f t="shared" si="19"/>
        <v>1103.57</v>
      </c>
      <c r="T170" s="329" t="e">
        <f t="shared" si="25"/>
        <v>#REF!</v>
      </c>
      <c r="U170" s="326" t="e">
        <f t="shared" si="24"/>
        <v>#REF!</v>
      </c>
    </row>
    <row r="171" spans="1:21" ht="67.5" x14ac:dyDescent="0.2">
      <c r="A171" s="247" t="s">
        <v>440</v>
      </c>
      <c r="B171" s="269" t="s">
        <v>137</v>
      </c>
      <c r="C171" s="270">
        <v>72896</v>
      </c>
      <c r="D171" s="100" t="s">
        <v>191</v>
      </c>
      <c r="E171" s="94" t="s">
        <v>179</v>
      </c>
      <c r="F171" s="264">
        <v>75.349999999999994</v>
      </c>
      <c r="G171" s="259">
        <f t="shared" si="26"/>
        <v>1.99</v>
      </c>
      <c r="H171" s="248" t="e">
        <f>ROUND(G171*(1+#REF!),2)</f>
        <v>#REF!</v>
      </c>
      <c r="I171" s="248" t="e">
        <f t="shared" si="27"/>
        <v>#REF!</v>
      </c>
      <c r="J171" s="262">
        <v>2.58</v>
      </c>
      <c r="L171" s="243">
        <v>1.99</v>
      </c>
      <c r="N171" s="310"/>
      <c r="O171" s="312"/>
      <c r="P171" s="312"/>
      <c r="Q171" s="312"/>
      <c r="R171" s="326" t="e">
        <f t="shared" si="23"/>
        <v>#REF!</v>
      </c>
      <c r="S171" s="329">
        <f t="shared" si="19"/>
        <v>75.349999999999994</v>
      </c>
      <c r="T171" s="329" t="e">
        <f t="shared" si="25"/>
        <v>#REF!</v>
      </c>
      <c r="U171" s="326" t="e">
        <f t="shared" si="24"/>
        <v>#REF!</v>
      </c>
    </row>
    <row r="172" spans="1:21" ht="112.5" x14ac:dyDescent="0.2">
      <c r="A172" s="247" t="s">
        <v>441</v>
      </c>
      <c r="B172" s="269" t="s">
        <v>137</v>
      </c>
      <c r="C172" s="270">
        <v>93588</v>
      </c>
      <c r="D172" s="100" t="s">
        <v>193</v>
      </c>
      <c r="E172" s="94" t="s">
        <v>194</v>
      </c>
      <c r="F172" s="264">
        <v>753.75</v>
      </c>
      <c r="G172" s="259">
        <f t="shared" si="26"/>
        <v>1</v>
      </c>
      <c r="H172" s="248" t="e">
        <f>ROUND(G172*(1+#REF!),2)</f>
        <v>#REF!</v>
      </c>
      <c r="I172" s="248" t="e">
        <f t="shared" si="27"/>
        <v>#REF!</v>
      </c>
      <c r="J172" s="262">
        <v>1.3</v>
      </c>
      <c r="L172" s="243">
        <v>1</v>
      </c>
      <c r="N172" s="310"/>
      <c r="O172" s="312"/>
      <c r="P172" s="312"/>
      <c r="Q172" s="312"/>
      <c r="R172" s="326" t="e">
        <f t="shared" si="23"/>
        <v>#REF!</v>
      </c>
      <c r="S172" s="329">
        <f t="shared" si="19"/>
        <v>753.75</v>
      </c>
      <c r="T172" s="329" t="e">
        <f t="shared" si="25"/>
        <v>#REF!</v>
      </c>
      <c r="U172" s="326" t="e">
        <f t="shared" si="24"/>
        <v>#REF!</v>
      </c>
    </row>
    <row r="173" spans="1:21" ht="90" x14ac:dyDescent="0.2">
      <c r="A173" s="247" t="s">
        <v>442</v>
      </c>
      <c r="B173" s="269" t="s">
        <v>137</v>
      </c>
      <c r="C173" s="270" t="s">
        <v>196</v>
      </c>
      <c r="D173" s="101" t="s">
        <v>197</v>
      </c>
      <c r="E173" s="94" t="s">
        <v>179</v>
      </c>
      <c r="F173" s="264">
        <v>75.349999999999994</v>
      </c>
      <c r="G173" s="259">
        <f t="shared" si="26"/>
        <v>1.05</v>
      </c>
      <c r="H173" s="248" t="e">
        <f>ROUND(G173*(1+#REF!),2)</f>
        <v>#REF!</v>
      </c>
      <c r="I173" s="248" t="e">
        <f t="shared" si="27"/>
        <v>#REF!</v>
      </c>
      <c r="J173" s="262">
        <v>1.36</v>
      </c>
      <c r="L173" s="243">
        <v>1.05</v>
      </c>
      <c r="N173" s="310"/>
      <c r="O173" s="312"/>
      <c r="P173" s="312"/>
      <c r="Q173" s="312"/>
      <c r="R173" s="326" t="e">
        <f t="shared" si="23"/>
        <v>#REF!</v>
      </c>
      <c r="S173" s="329">
        <f t="shared" si="19"/>
        <v>75.349999999999994</v>
      </c>
      <c r="T173" s="329" t="e">
        <f t="shared" si="25"/>
        <v>#REF!</v>
      </c>
      <c r="U173" s="326" t="e">
        <f t="shared" si="24"/>
        <v>#REF!</v>
      </c>
    </row>
    <row r="174" spans="1:21" ht="67.5" x14ac:dyDescent="0.2">
      <c r="A174" s="252" t="s">
        <v>443</v>
      </c>
      <c r="B174" s="253"/>
      <c r="C174" s="253"/>
      <c r="D174" s="96" t="s">
        <v>199</v>
      </c>
      <c r="E174" s="254"/>
      <c r="F174" s="255"/>
      <c r="G174" s="255"/>
      <c r="H174" s="255"/>
      <c r="I174" s="256"/>
      <c r="J174" s="255"/>
      <c r="N174" s="330"/>
      <c r="O174" s="335"/>
      <c r="P174" s="335"/>
      <c r="Q174" s="335"/>
      <c r="R174" s="336"/>
      <c r="S174" s="337"/>
      <c r="T174" s="337"/>
      <c r="U174" s="336"/>
    </row>
    <row r="175" spans="1:21" ht="45" x14ac:dyDescent="0.2">
      <c r="A175" s="247" t="s">
        <v>444</v>
      </c>
      <c r="B175" s="267" t="s">
        <v>137</v>
      </c>
      <c r="C175" s="268" t="s">
        <v>203</v>
      </c>
      <c r="D175" s="98" t="s">
        <v>204</v>
      </c>
      <c r="E175" s="94" t="s">
        <v>140</v>
      </c>
      <c r="F175" s="248">
        <f>9.26*0.5</f>
        <v>4.63</v>
      </c>
      <c r="G175" s="259">
        <f>ROUND(J175-(J175*$K$16),2)</f>
        <v>67.02</v>
      </c>
      <c r="H175" s="248" t="e">
        <f>ROUND(G175*(1+#REF!),2)</f>
        <v>#REF!</v>
      </c>
      <c r="I175" s="248" t="e">
        <f>F175*H175</f>
        <v>#REF!</v>
      </c>
      <c r="J175" s="262">
        <v>86.92</v>
      </c>
      <c r="L175" s="243">
        <v>67.02</v>
      </c>
      <c r="N175" s="310"/>
      <c r="O175" s="312"/>
      <c r="P175" s="312"/>
      <c r="Q175" s="312"/>
      <c r="R175" s="326" t="e">
        <f t="shared" si="23"/>
        <v>#REF!</v>
      </c>
      <c r="S175" s="329">
        <f t="shared" si="19"/>
        <v>4.63</v>
      </c>
      <c r="T175" s="329" t="e">
        <f t="shared" si="25"/>
        <v>#REF!</v>
      </c>
      <c r="U175" s="326" t="e">
        <f t="shared" si="24"/>
        <v>#REF!</v>
      </c>
    </row>
    <row r="176" spans="1:21" ht="56.25" x14ac:dyDescent="0.2">
      <c r="A176" s="247" t="s">
        <v>445</v>
      </c>
      <c r="B176" s="94" t="s">
        <v>137</v>
      </c>
      <c r="C176" s="94" t="s">
        <v>207</v>
      </c>
      <c r="D176" s="97" t="s">
        <v>208</v>
      </c>
      <c r="E176" s="94" t="s">
        <v>109</v>
      </c>
      <c r="F176" s="248">
        <v>222.17</v>
      </c>
      <c r="G176" s="259">
        <f>ROUND(J176-(J176*$K$16),2)</f>
        <v>3.46</v>
      </c>
      <c r="H176" s="248" t="e">
        <f>ROUND(G176*(1+#REF!),2)</f>
        <v>#REF!</v>
      </c>
      <c r="I176" s="248" t="e">
        <f>F176*H176</f>
        <v>#REF!</v>
      </c>
      <c r="J176" s="262">
        <v>4.49</v>
      </c>
      <c r="L176" s="243">
        <v>3.46</v>
      </c>
      <c r="N176" s="310"/>
      <c r="O176" s="312"/>
      <c r="P176" s="312"/>
      <c r="Q176" s="312"/>
      <c r="R176" s="326" t="e">
        <f t="shared" si="23"/>
        <v>#REF!</v>
      </c>
      <c r="S176" s="329">
        <f t="shared" si="19"/>
        <v>222.17</v>
      </c>
      <c r="T176" s="329" t="e">
        <f t="shared" si="25"/>
        <v>#REF!</v>
      </c>
      <c r="U176" s="326" t="e">
        <f t="shared" si="24"/>
        <v>#REF!</v>
      </c>
    </row>
    <row r="177" spans="1:21" ht="22.5" x14ac:dyDescent="0.2">
      <c r="A177" s="247" t="s">
        <v>446</v>
      </c>
      <c r="B177" s="94"/>
      <c r="C177" s="94"/>
      <c r="D177" s="97" t="s">
        <v>346</v>
      </c>
      <c r="E177" s="94"/>
      <c r="F177" s="248"/>
      <c r="G177" s="248"/>
      <c r="H177" s="248"/>
      <c r="I177" s="248"/>
      <c r="J177" s="248"/>
      <c r="N177" s="310"/>
      <c r="O177" s="312"/>
      <c r="P177" s="312"/>
      <c r="Q177" s="312"/>
      <c r="R177" s="326"/>
      <c r="S177" s="329">
        <f t="shared" si="19"/>
        <v>0</v>
      </c>
      <c r="T177" s="329">
        <f t="shared" si="25"/>
        <v>0</v>
      </c>
      <c r="U177" s="326">
        <f t="shared" si="24"/>
        <v>1</v>
      </c>
    </row>
    <row r="178" spans="1:21" ht="112.5" x14ac:dyDescent="0.2">
      <c r="A178" s="247" t="s">
        <v>447</v>
      </c>
      <c r="B178" s="267" t="s">
        <v>151</v>
      </c>
      <c r="C178" s="94" t="s">
        <v>1276</v>
      </c>
      <c r="D178" s="98" t="s">
        <v>332</v>
      </c>
      <c r="E178" s="94" t="s">
        <v>187</v>
      </c>
      <c r="F178" s="248">
        <v>9.4700000000000006</v>
      </c>
      <c r="G178" s="259">
        <f>ROUND(J178-(J178*$K$16),2)</f>
        <v>47.41</v>
      </c>
      <c r="H178" s="248" t="e">
        <f>ROUND(G178*(1+#REF!),2)</f>
        <v>#REF!</v>
      </c>
      <c r="I178" s="248" t="e">
        <f>F178*H178</f>
        <v>#REF!</v>
      </c>
      <c r="J178" s="259">
        <v>61.49</v>
      </c>
      <c r="L178" s="243">
        <v>47.41</v>
      </c>
      <c r="N178" s="310"/>
      <c r="O178" s="312"/>
      <c r="P178" s="312"/>
      <c r="Q178" s="312"/>
      <c r="R178" s="326" t="e">
        <f t="shared" si="23"/>
        <v>#REF!</v>
      </c>
      <c r="S178" s="329">
        <f t="shared" si="19"/>
        <v>9.4700000000000006</v>
      </c>
      <c r="T178" s="329" t="e">
        <f t="shared" si="25"/>
        <v>#REF!</v>
      </c>
      <c r="U178" s="326" t="e">
        <f t="shared" si="24"/>
        <v>#REF!</v>
      </c>
    </row>
    <row r="179" spans="1:21" ht="135" x14ac:dyDescent="0.2">
      <c r="A179" s="247" t="s">
        <v>448</v>
      </c>
      <c r="B179" s="267" t="s">
        <v>137</v>
      </c>
      <c r="C179" s="94">
        <v>83534</v>
      </c>
      <c r="D179" s="97" t="s">
        <v>1250</v>
      </c>
      <c r="E179" s="94" t="s">
        <v>179</v>
      </c>
      <c r="F179" s="248">
        <v>1.33</v>
      </c>
      <c r="G179" s="259">
        <f>ROUND(J179-(J179*$K$16),2)</f>
        <v>311.2</v>
      </c>
      <c r="H179" s="248" t="e">
        <f>ROUND(G179*(1+#REF!),2)</f>
        <v>#REF!</v>
      </c>
      <c r="I179" s="248" t="e">
        <f>F179*H179</f>
        <v>#REF!</v>
      </c>
      <c r="J179" s="262">
        <v>403.63</v>
      </c>
      <c r="L179" s="243">
        <v>311.2</v>
      </c>
      <c r="N179" s="310"/>
      <c r="O179" s="312"/>
      <c r="P179" s="312"/>
      <c r="Q179" s="312"/>
      <c r="R179" s="326" t="e">
        <f t="shared" si="23"/>
        <v>#REF!</v>
      </c>
      <c r="S179" s="329">
        <f t="shared" ref="S179:S242" si="28">F179-P179</f>
        <v>1.33</v>
      </c>
      <c r="T179" s="329" t="e">
        <f t="shared" si="25"/>
        <v>#REF!</v>
      </c>
      <c r="U179" s="326" t="e">
        <f t="shared" si="24"/>
        <v>#REF!</v>
      </c>
    </row>
    <row r="180" spans="1:21" ht="45" x14ac:dyDescent="0.2">
      <c r="A180" s="252" t="s">
        <v>449</v>
      </c>
      <c r="B180" s="253"/>
      <c r="C180" s="254"/>
      <c r="D180" s="96" t="s">
        <v>450</v>
      </c>
      <c r="E180" s="254"/>
      <c r="F180" s="255"/>
      <c r="G180" s="255"/>
      <c r="H180" s="255"/>
      <c r="I180" s="256"/>
      <c r="J180" s="255"/>
      <c r="N180" s="330"/>
      <c r="O180" s="335"/>
      <c r="P180" s="335"/>
      <c r="Q180" s="335"/>
      <c r="R180" s="336"/>
      <c r="S180" s="337"/>
      <c r="T180" s="337"/>
      <c r="U180" s="336"/>
    </row>
    <row r="181" spans="1:21" ht="101.25" x14ac:dyDescent="0.2">
      <c r="A181" s="247" t="s">
        <v>451</v>
      </c>
      <c r="B181" s="94" t="s">
        <v>82</v>
      </c>
      <c r="C181" s="94" t="s">
        <v>82</v>
      </c>
      <c r="D181" s="97" t="s">
        <v>452</v>
      </c>
      <c r="E181" s="94" t="s">
        <v>94</v>
      </c>
      <c r="F181" s="248">
        <v>16</v>
      </c>
      <c r="G181" s="259">
        <f>ROUND(J181-(J181*$K$16),2)</f>
        <v>581.70000000000005</v>
      </c>
      <c r="H181" s="248" t="e">
        <f>ROUND(G181*(1+#REF!),2)</f>
        <v>#REF!</v>
      </c>
      <c r="I181" s="248" t="e">
        <f>F181*H181</f>
        <v>#REF!</v>
      </c>
      <c r="J181" s="248">
        <v>754.48</v>
      </c>
      <c r="L181" s="243">
        <v>581.70000000000005</v>
      </c>
      <c r="N181" s="310"/>
      <c r="O181" s="312"/>
      <c r="P181" s="312"/>
      <c r="Q181" s="312"/>
      <c r="R181" s="326" t="e">
        <f t="shared" si="23"/>
        <v>#REF!</v>
      </c>
      <c r="S181" s="329">
        <f t="shared" si="28"/>
        <v>16</v>
      </c>
      <c r="T181" s="329" t="e">
        <f t="shared" si="25"/>
        <v>#REF!</v>
      </c>
      <c r="U181" s="326" t="e">
        <f t="shared" si="24"/>
        <v>#REF!</v>
      </c>
    </row>
    <row r="182" spans="1:21" ht="22.5" x14ac:dyDescent="0.2">
      <c r="A182" s="252" t="s">
        <v>453</v>
      </c>
      <c r="B182" s="253"/>
      <c r="C182" s="253"/>
      <c r="D182" s="96" t="s">
        <v>210</v>
      </c>
      <c r="E182" s="254"/>
      <c r="F182" s="255"/>
      <c r="G182" s="255"/>
      <c r="H182" s="255"/>
      <c r="I182" s="256"/>
      <c r="J182" s="255"/>
      <c r="N182" s="330"/>
      <c r="O182" s="335"/>
      <c r="P182" s="335"/>
      <c r="Q182" s="335"/>
      <c r="R182" s="336"/>
      <c r="S182" s="337"/>
      <c r="T182" s="337"/>
      <c r="U182" s="336"/>
    </row>
    <row r="183" spans="1:21" ht="180" x14ac:dyDescent="0.2">
      <c r="A183" s="247" t="s">
        <v>454</v>
      </c>
      <c r="B183" s="94" t="s">
        <v>137</v>
      </c>
      <c r="C183" s="94" t="s">
        <v>212</v>
      </c>
      <c r="D183" s="97" t="s">
        <v>213</v>
      </c>
      <c r="E183" s="94" t="s">
        <v>143</v>
      </c>
      <c r="F183" s="248">
        <v>1</v>
      </c>
      <c r="G183" s="259">
        <f>ROUND(J183-(J183*$K$16),2)</f>
        <v>727.51</v>
      </c>
      <c r="H183" s="248" t="e">
        <f>ROUND(G183*(1+#REF!),2)</f>
        <v>#REF!</v>
      </c>
      <c r="I183" s="248" t="e">
        <f>F183*H183</f>
        <v>#REF!</v>
      </c>
      <c r="J183" s="262">
        <v>943.59</v>
      </c>
      <c r="L183" s="243">
        <v>727.51</v>
      </c>
      <c r="N183" s="310"/>
      <c r="O183" s="312"/>
      <c r="P183" s="312"/>
      <c r="Q183" s="312"/>
      <c r="R183" s="326" t="e">
        <f t="shared" si="23"/>
        <v>#REF!</v>
      </c>
      <c r="S183" s="329">
        <f t="shared" si="28"/>
        <v>1</v>
      </c>
      <c r="T183" s="329" t="e">
        <f t="shared" si="25"/>
        <v>#REF!</v>
      </c>
      <c r="U183" s="326" t="e">
        <f t="shared" si="24"/>
        <v>#REF!</v>
      </c>
    </row>
    <row r="184" spans="1:21" ht="56.25" x14ac:dyDescent="0.2">
      <c r="A184" s="252" t="s">
        <v>455</v>
      </c>
      <c r="B184" s="253"/>
      <c r="C184" s="254"/>
      <c r="D184" s="96" t="s">
        <v>239</v>
      </c>
      <c r="E184" s="254"/>
      <c r="F184" s="255"/>
      <c r="G184" s="255"/>
      <c r="H184" s="255"/>
      <c r="I184" s="256"/>
      <c r="J184" s="255"/>
      <c r="N184" s="330"/>
      <c r="O184" s="335"/>
      <c r="P184" s="335"/>
      <c r="Q184" s="335"/>
      <c r="R184" s="336"/>
      <c r="S184" s="337"/>
      <c r="T184" s="337"/>
      <c r="U184" s="336"/>
    </row>
    <row r="185" spans="1:21" ht="78.75" x14ac:dyDescent="0.2">
      <c r="A185" s="247" t="s">
        <v>456</v>
      </c>
      <c r="B185" s="94" t="s">
        <v>137</v>
      </c>
      <c r="C185" s="94">
        <v>9825</v>
      </c>
      <c r="D185" s="97" t="s">
        <v>457</v>
      </c>
      <c r="E185" s="94" t="s">
        <v>94</v>
      </c>
      <c r="F185" s="264">
        <v>925.7</v>
      </c>
      <c r="G185" s="259">
        <f t="shared" ref="G185:G190" si="29">ROUND(J185-(J185*$K$16),2)</f>
        <v>22.7</v>
      </c>
      <c r="H185" s="248" t="e">
        <f>ROUND(G185*(1+#REF!),2)</f>
        <v>#REF!</v>
      </c>
      <c r="I185" s="248" t="e">
        <f t="shared" ref="I185:I190" si="30">F185*H185</f>
        <v>#REF!</v>
      </c>
      <c r="J185" s="262">
        <v>29.44</v>
      </c>
      <c r="L185" s="243">
        <v>22.7</v>
      </c>
      <c r="N185" s="310"/>
      <c r="O185" s="312"/>
      <c r="P185" s="312"/>
      <c r="Q185" s="312"/>
      <c r="R185" s="326" t="e">
        <f t="shared" si="23"/>
        <v>#REF!</v>
      </c>
      <c r="S185" s="329">
        <f t="shared" si="28"/>
        <v>925.7</v>
      </c>
      <c r="T185" s="329" t="e">
        <f t="shared" si="25"/>
        <v>#REF!</v>
      </c>
      <c r="U185" s="326" t="e">
        <f t="shared" si="24"/>
        <v>#REF!</v>
      </c>
    </row>
    <row r="186" spans="1:21" ht="33.75" x14ac:dyDescent="0.2">
      <c r="A186" s="247" t="s">
        <v>458</v>
      </c>
      <c r="B186" s="94" t="s">
        <v>120</v>
      </c>
      <c r="C186" s="94" t="s">
        <v>120</v>
      </c>
      <c r="D186" s="97" t="s">
        <v>459</v>
      </c>
      <c r="E186" s="94" t="s">
        <v>326</v>
      </c>
      <c r="F186" s="264">
        <v>2</v>
      </c>
      <c r="G186" s="259">
        <f t="shared" si="29"/>
        <v>113.68</v>
      </c>
      <c r="H186" s="248" t="e">
        <f>ROUND(G186*(1+#REF!),2)</f>
        <v>#REF!</v>
      </c>
      <c r="I186" s="248" t="e">
        <f t="shared" si="30"/>
        <v>#REF!</v>
      </c>
      <c r="J186" s="248">
        <v>147.44</v>
      </c>
      <c r="L186" s="243">
        <v>113.68</v>
      </c>
      <c r="N186" s="310"/>
      <c r="O186" s="312"/>
      <c r="P186" s="312"/>
      <c r="Q186" s="312"/>
      <c r="R186" s="326" t="e">
        <f t="shared" si="23"/>
        <v>#REF!</v>
      </c>
      <c r="S186" s="329">
        <f t="shared" si="28"/>
        <v>2</v>
      </c>
      <c r="T186" s="329" t="e">
        <f t="shared" si="25"/>
        <v>#REF!</v>
      </c>
      <c r="U186" s="326" t="e">
        <f t="shared" si="24"/>
        <v>#REF!</v>
      </c>
    </row>
    <row r="187" spans="1:21" ht="45" x14ac:dyDescent="0.2">
      <c r="A187" s="247" t="s">
        <v>460</v>
      </c>
      <c r="B187" s="94" t="s">
        <v>170</v>
      </c>
      <c r="C187" s="94">
        <v>35000187</v>
      </c>
      <c r="D187" s="97" t="s">
        <v>461</v>
      </c>
      <c r="E187" s="94" t="s">
        <v>326</v>
      </c>
      <c r="F187" s="248">
        <v>5</v>
      </c>
      <c r="G187" s="259">
        <f t="shared" si="29"/>
        <v>71.2</v>
      </c>
      <c r="H187" s="248" t="e">
        <f>ROUND(G187*(1+#REF!),2)</f>
        <v>#REF!</v>
      </c>
      <c r="I187" s="248" t="e">
        <f t="shared" si="30"/>
        <v>#REF!</v>
      </c>
      <c r="J187" s="259">
        <v>92.35</v>
      </c>
      <c r="L187" s="243">
        <v>71.2</v>
      </c>
      <c r="N187" s="310"/>
      <c r="O187" s="312"/>
      <c r="P187" s="312"/>
      <c r="Q187" s="312"/>
      <c r="R187" s="326" t="e">
        <f t="shared" si="23"/>
        <v>#REF!</v>
      </c>
      <c r="S187" s="329">
        <f t="shared" si="28"/>
        <v>5</v>
      </c>
      <c r="T187" s="329" t="e">
        <f t="shared" si="25"/>
        <v>#REF!</v>
      </c>
      <c r="U187" s="326" t="e">
        <f t="shared" si="24"/>
        <v>#REF!</v>
      </c>
    </row>
    <row r="188" spans="1:21" ht="33.75" x14ac:dyDescent="0.2">
      <c r="A188" s="247" t="s">
        <v>462</v>
      </c>
      <c r="B188" s="94" t="s">
        <v>120</v>
      </c>
      <c r="C188" s="94" t="s">
        <v>120</v>
      </c>
      <c r="D188" s="97" t="s">
        <v>463</v>
      </c>
      <c r="E188" s="94" t="s">
        <v>326</v>
      </c>
      <c r="F188" s="264">
        <v>2</v>
      </c>
      <c r="G188" s="259">
        <f t="shared" si="29"/>
        <v>106.01</v>
      </c>
      <c r="H188" s="248" t="e">
        <f>ROUND(G188*(1+#REF!),2)</f>
        <v>#REF!</v>
      </c>
      <c r="I188" s="248" t="e">
        <f t="shared" si="30"/>
        <v>#REF!</v>
      </c>
      <c r="J188" s="248">
        <v>137.5</v>
      </c>
      <c r="L188" s="243">
        <v>106.01</v>
      </c>
      <c r="N188" s="310"/>
      <c r="O188" s="312"/>
      <c r="P188" s="312"/>
      <c r="Q188" s="312"/>
      <c r="R188" s="326" t="e">
        <f t="shared" si="23"/>
        <v>#REF!</v>
      </c>
      <c r="S188" s="329">
        <f t="shared" si="28"/>
        <v>2</v>
      </c>
      <c r="T188" s="329" t="e">
        <f t="shared" si="25"/>
        <v>#REF!</v>
      </c>
      <c r="U188" s="326" t="e">
        <f t="shared" si="24"/>
        <v>#REF!</v>
      </c>
    </row>
    <row r="189" spans="1:21" ht="33.75" x14ac:dyDescent="0.2">
      <c r="A189" s="247" t="s">
        <v>464</v>
      </c>
      <c r="B189" s="94" t="s">
        <v>120</v>
      </c>
      <c r="C189" s="94" t="s">
        <v>120</v>
      </c>
      <c r="D189" s="97" t="s">
        <v>465</v>
      </c>
      <c r="E189" s="94" t="s">
        <v>326</v>
      </c>
      <c r="F189" s="264">
        <v>5</v>
      </c>
      <c r="G189" s="259">
        <f t="shared" si="29"/>
        <v>106.01</v>
      </c>
      <c r="H189" s="248" t="e">
        <f>ROUND(G189*(1+#REF!),2)</f>
        <v>#REF!</v>
      </c>
      <c r="I189" s="248" t="e">
        <f t="shared" si="30"/>
        <v>#REF!</v>
      </c>
      <c r="J189" s="248">
        <v>137.5</v>
      </c>
      <c r="L189" s="243">
        <v>106.01</v>
      </c>
      <c r="N189" s="310"/>
      <c r="O189" s="312"/>
      <c r="P189" s="312"/>
      <c r="Q189" s="312"/>
      <c r="R189" s="326" t="e">
        <f t="shared" si="23"/>
        <v>#REF!</v>
      </c>
      <c r="S189" s="329">
        <f t="shared" si="28"/>
        <v>5</v>
      </c>
      <c r="T189" s="329" t="e">
        <f t="shared" si="25"/>
        <v>#REF!</v>
      </c>
      <c r="U189" s="326" t="e">
        <f t="shared" si="24"/>
        <v>#REF!</v>
      </c>
    </row>
    <row r="190" spans="1:21" ht="123.75" x14ac:dyDescent="0.2">
      <c r="A190" s="247" t="s">
        <v>466</v>
      </c>
      <c r="B190" s="94" t="s">
        <v>137</v>
      </c>
      <c r="C190" s="94">
        <v>21090</v>
      </c>
      <c r="D190" s="97" t="s">
        <v>242</v>
      </c>
      <c r="E190" s="94" t="s">
        <v>143</v>
      </c>
      <c r="F190" s="248">
        <v>1</v>
      </c>
      <c r="G190" s="259">
        <f t="shared" si="29"/>
        <v>311.99</v>
      </c>
      <c r="H190" s="248" t="e">
        <f>ROUND(G190*(1+#REF!),2)</f>
        <v>#REF!</v>
      </c>
      <c r="I190" s="248" t="e">
        <f t="shared" si="30"/>
        <v>#REF!</v>
      </c>
      <c r="J190" s="262">
        <v>404.65</v>
      </c>
      <c r="L190" s="243">
        <v>311.99</v>
      </c>
      <c r="N190" s="310"/>
      <c r="O190" s="312"/>
      <c r="P190" s="312"/>
      <c r="Q190" s="312"/>
      <c r="R190" s="326" t="e">
        <f t="shared" si="23"/>
        <v>#REF!</v>
      </c>
      <c r="S190" s="329">
        <f t="shared" si="28"/>
        <v>1</v>
      </c>
      <c r="T190" s="329" t="e">
        <f t="shared" si="25"/>
        <v>#REF!</v>
      </c>
      <c r="U190" s="326" t="e">
        <f t="shared" si="24"/>
        <v>#REF!</v>
      </c>
    </row>
    <row r="191" spans="1:21" ht="22.5" x14ac:dyDescent="0.2">
      <c r="A191" s="252" t="s">
        <v>467</v>
      </c>
      <c r="B191" s="271"/>
      <c r="C191" s="271"/>
      <c r="D191" s="96" t="s">
        <v>425</v>
      </c>
      <c r="E191" s="254"/>
      <c r="F191" s="255"/>
      <c r="G191" s="255"/>
      <c r="H191" s="255"/>
      <c r="I191" s="256"/>
      <c r="J191" s="255"/>
      <c r="N191" s="330"/>
      <c r="O191" s="335"/>
      <c r="P191" s="335"/>
      <c r="Q191" s="335"/>
      <c r="R191" s="336"/>
      <c r="S191" s="337"/>
      <c r="T191" s="337"/>
      <c r="U191" s="336"/>
    </row>
    <row r="192" spans="1:21" ht="247.5" x14ac:dyDescent="0.2">
      <c r="A192" s="247" t="s">
        <v>468</v>
      </c>
      <c r="B192" s="94" t="s">
        <v>137</v>
      </c>
      <c r="C192" s="94">
        <v>90734</v>
      </c>
      <c r="D192" s="97" t="s">
        <v>1278</v>
      </c>
      <c r="E192" s="94" t="s">
        <v>94</v>
      </c>
      <c r="F192" s="264">
        <f>F185</f>
        <v>925.7</v>
      </c>
      <c r="G192" s="259">
        <f>ROUND(J192-(J192*$K$16),2)</f>
        <v>1.87</v>
      </c>
      <c r="H192" s="248" t="e">
        <f>ROUND(G192*(1+#REF!),2)</f>
        <v>#REF!</v>
      </c>
      <c r="I192" s="248" t="e">
        <f>F192*H192</f>
        <v>#REF!</v>
      </c>
      <c r="J192" s="259">
        <v>2.4300000000000002</v>
      </c>
      <c r="L192" s="243">
        <v>1.87</v>
      </c>
      <c r="N192" s="310"/>
      <c r="O192" s="312"/>
      <c r="P192" s="312"/>
      <c r="Q192" s="312"/>
      <c r="R192" s="326" t="e">
        <f t="shared" si="23"/>
        <v>#REF!</v>
      </c>
      <c r="S192" s="329">
        <f t="shared" si="28"/>
        <v>925.7</v>
      </c>
      <c r="T192" s="329" t="e">
        <f t="shared" si="25"/>
        <v>#REF!</v>
      </c>
      <c r="U192" s="326" t="e">
        <f t="shared" si="24"/>
        <v>#REF!</v>
      </c>
    </row>
    <row r="193" spans="1:21" ht="67.5" x14ac:dyDescent="0.2">
      <c r="A193" s="247" t="s">
        <v>469</v>
      </c>
      <c r="B193" s="94" t="s">
        <v>137</v>
      </c>
      <c r="C193" s="94">
        <v>73607</v>
      </c>
      <c r="D193" s="97" t="s">
        <v>235</v>
      </c>
      <c r="E193" s="94" t="s">
        <v>143</v>
      </c>
      <c r="F193" s="264">
        <v>1</v>
      </c>
      <c r="G193" s="259">
        <f>ROUND(J193-(J193*$K$16),2)</f>
        <v>50.62</v>
      </c>
      <c r="H193" s="248" t="e">
        <f>ROUND(G193*(1+#REF!),2)</f>
        <v>#REF!</v>
      </c>
      <c r="I193" s="248" t="e">
        <f>F193*H193</f>
        <v>#REF!</v>
      </c>
      <c r="J193" s="262">
        <v>65.650000000000006</v>
      </c>
      <c r="L193" s="243">
        <v>50.62</v>
      </c>
      <c r="N193" s="310"/>
      <c r="O193" s="312"/>
      <c r="P193" s="312"/>
      <c r="Q193" s="312"/>
      <c r="R193" s="326" t="e">
        <f t="shared" si="23"/>
        <v>#REF!</v>
      </c>
      <c r="S193" s="329">
        <f t="shared" si="28"/>
        <v>1</v>
      </c>
      <c r="T193" s="329" t="e">
        <f t="shared" si="25"/>
        <v>#REF!</v>
      </c>
      <c r="U193" s="326" t="e">
        <f t="shared" si="24"/>
        <v>#REF!</v>
      </c>
    </row>
    <row r="194" spans="1:21" ht="22.5" x14ac:dyDescent="0.2">
      <c r="A194" s="252" t="s">
        <v>470</v>
      </c>
      <c r="B194" s="253"/>
      <c r="C194" s="253"/>
      <c r="D194" s="96" t="s">
        <v>471</v>
      </c>
      <c r="E194" s="254"/>
      <c r="F194" s="255"/>
      <c r="G194" s="255"/>
      <c r="H194" s="255"/>
      <c r="I194" s="256" t="e">
        <f>SUM(I196:I215)</f>
        <v>#REF!</v>
      </c>
      <c r="J194" s="255"/>
      <c r="N194" s="330"/>
      <c r="O194" s="335"/>
      <c r="P194" s="335"/>
      <c r="Q194" s="335"/>
      <c r="R194" s="333" t="e">
        <f t="shared" si="23"/>
        <v>#REF!</v>
      </c>
      <c r="S194" s="337"/>
      <c r="T194" s="338" t="e">
        <f>SUM(T196:T215)</f>
        <v>#REF!</v>
      </c>
      <c r="U194" s="333" t="e">
        <f t="shared" si="24"/>
        <v>#REF!</v>
      </c>
    </row>
    <row r="195" spans="1:21" ht="67.5" x14ac:dyDescent="0.2">
      <c r="A195" s="252" t="s">
        <v>472</v>
      </c>
      <c r="B195" s="253"/>
      <c r="C195" s="254"/>
      <c r="D195" s="96" t="s">
        <v>165</v>
      </c>
      <c r="E195" s="254"/>
      <c r="F195" s="255"/>
      <c r="G195" s="255"/>
      <c r="H195" s="255"/>
      <c r="I195" s="256"/>
      <c r="J195" s="255"/>
      <c r="N195" s="330"/>
      <c r="O195" s="335"/>
      <c r="P195" s="335"/>
      <c r="Q195" s="335"/>
      <c r="R195" s="336"/>
      <c r="S195" s="337"/>
      <c r="T195" s="337"/>
      <c r="U195" s="333"/>
    </row>
    <row r="196" spans="1:21" ht="67.5" x14ac:dyDescent="0.2">
      <c r="A196" s="247" t="s">
        <v>473</v>
      </c>
      <c r="B196" s="94" t="s">
        <v>137</v>
      </c>
      <c r="C196" s="94" t="s">
        <v>138</v>
      </c>
      <c r="D196" s="97" t="s">
        <v>139</v>
      </c>
      <c r="E196" s="94" t="s">
        <v>140</v>
      </c>
      <c r="F196" s="248">
        <v>3000</v>
      </c>
      <c r="G196" s="259">
        <f>ROUND(J196-(J196*$K$16),2)</f>
        <v>0.32</v>
      </c>
      <c r="H196" s="248" t="e">
        <f>ROUND(G196*(1+#REF!),2)</f>
        <v>#REF!</v>
      </c>
      <c r="I196" s="248" t="e">
        <f>F196*H196</f>
        <v>#REF!</v>
      </c>
      <c r="J196" s="262">
        <v>0.41</v>
      </c>
      <c r="L196" s="243">
        <v>0.32</v>
      </c>
      <c r="N196" s="310"/>
      <c r="O196" s="312"/>
      <c r="P196" s="312"/>
      <c r="Q196" s="312"/>
      <c r="R196" s="326" t="e">
        <f t="shared" si="23"/>
        <v>#REF!</v>
      </c>
      <c r="S196" s="329">
        <f t="shared" si="28"/>
        <v>3000</v>
      </c>
      <c r="T196" s="329" t="e">
        <f t="shared" si="25"/>
        <v>#REF!</v>
      </c>
      <c r="U196" s="326" t="e">
        <f t="shared" si="24"/>
        <v>#REF!</v>
      </c>
    </row>
    <row r="197" spans="1:21" ht="33.75" x14ac:dyDescent="0.2">
      <c r="A197" s="252" t="s">
        <v>474</v>
      </c>
      <c r="B197" s="253"/>
      <c r="C197" s="254"/>
      <c r="D197" s="96" t="s">
        <v>295</v>
      </c>
      <c r="E197" s="254"/>
      <c r="F197" s="255"/>
      <c r="G197" s="255"/>
      <c r="H197" s="255"/>
      <c r="I197" s="256"/>
      <c r="J197" s="255"/>
      <c r="N197" s="330"/>
      <c r="O197" s="335"/>
      <c r="P197" s="335"/>
      <c r="Q197" s="335"/>
      <c r="R197" s="336"/>
      <c r="S197" s="337"/>
      <c r="T197" s="337"/>
      <c r="U197" s="336"/>
    </row>
    <row r="198" spans="1:21" ht="168.75" x14ac:dyDescent="0.2">
      <c r="A198" s="247" t="s">
        <v>475</v>
      </c>
      <c r="B198" s="94" t="s">
        <v>137</v>
      </c>
      <c r="C198" s="94" t="s">
        <v>476</v>
      </c>
      <c r="D198" s="97" t="s">
        <v>477</v>
      </c>
      <c r="E198" s="94" t="s">
        <v>179</v>
      </c>
      <c r="F198" s="248">
        <v>1151.77</v>
      </c>
      <c r="G198" s="259">
        <f>ROUND(J198-(J198*$K$16),2)</f>
        <v>1.95</v>
      </c>
      <c r="H198" s="248" t="e">
        <f>ROUND(G198*(1+#REF!),2)</f>
        <v>#REF!</v>
      </c>
      <c r="I198" s="248" t="e">
        <f>F198*H198</f>
        <v>#REF!</v>
      </c>
      <c r="J198" s="262">
        <v>2.5299999999999998</v>
      </c>
      <c r="L198" s="243">
        <v>1.95</v>
      </c>
      <c r="N198" s="310"/>
      <c r="O198" s="312"/>
      <c r="P198" s="312"/>
      <c r="Q198" s="312"/>
      <c r="R198" s="326" t="e">
        <f t="shared" si="23"/>
        <v>#REF!</v>
      </c>
      <c r="S198" s="329">
        <f t="shared" si="28"/>
        <v>1151.77</v>
      </c>
      <c r="T198" s="329" t="e">
        <f t="shared" si="25"/>
        <v>#REF!</v>
      </c>
      <c r="U198" s="326" t="e">
        <f t="shared" si="24"/>
        <v>#REF!</v>
      </c>
    </row>
    <row r="199" spans="1:21" ht="157.5" x14ac:dyDescent="0.2">
      <c r="A199" s="247" t="s">
        <v>478</v>
      </c>
      <c r="B199" s="94" t="s">
        <v>137</v>
      </c>
      <c r="C199" s="94" t="s">
        <v>479</v>
      </c>
      <c r="D199" s="97" t="s">
        <v>480</v>
      </c>
      <c r="E199" s="94" t="s">
        <v>179</v>
      </c>
      <c r="F199" s="248">
        <v>575.07000000000005</v>
      </c>
      <c r="G199" s="259">
        <f>ROUND(J199-(J199*$K$16),2)</f>
        <v>3.25</v>
      </c>
      <c r="H199" s="248" t="e">
        <f>ROUND(G199*(1+#REF!),2)</f>
        <v>#REF!</v>
      </c>
      <c r="I199" s="248" t="e">
        <f>F199*H199</f>
        <v>#REF!</v>
      </c>
      <c r="J199" s="262">
        <v>4.21</v>
      </c>
      <c r="L199" s="243">
        <v>3.25</v>
      </c>
      <c r="N199" s="310"/>
      <c r="O199" s="312"/>
      <c r="P199" s="312"/>
      <c r="Q199" s="312"/>
      <c r="R199" s="326" t="e">
        <f t="shared" si="23"/>
        <v>#REF!</v>
      </c>
      <c r="S199" s="329">
        <f t="shared" si="28"/>
        <v>575.07000000000005</v>
      </c>
      <c r="T199" s="329" t="e">
        <f t="shared" si="25"/>
        <v>#REF!</v>
      </c>
      <c r="U199" s="326" t="e">
        <f t="shared" si="24"/>
        <v>#REF!</v>
      </c>
    </row>
    <row r="200" spans="1:21" ht="67.5" x14ac:dyDescent="0.2">
      <c r="A200" s="247" t="s">
        <v>481</v>
      </c>
      <c r="B200" s="267" t="s">
        <v>137</v>
      </c>
      <c r="C200" s="268">
        <v>72896</v>
      </c>
      <c r="D200" s="98" t="s">
        <v>191</v>
      </c>
      <c r="E200" s="94" t="s">
        <v>179</v>
      </c>
      <c r="F200" s="264">
        <v>692.04</v>
      </c>
      <c r="G200" s="259">
        <f>ROUND(J200-(J200*$K$16),2)</f>
        <v>1.99</v>
      </c>
      <c r="H200" s="248" t="e">
        <f>ROUND(G200*(1+#REF!),2)</f>
        <v>#REF!</v>
      </c>
      <c r="I200" s="248" t="e">
        <f>F200*H200</f>
        <v>#REF!</v>
      </c>
      <c r="J200" s="262">
        <v>2.58</v>
      </c>
      <c r="L200" s="243">
        <v>1.99</v>
      </c>
      <c r="N200" s="310"/>
      <c r="O200" s="312"/>
      <c r="P200" s="312"/>
      <c r="Q200" s="312"/>
      <c r="R200" s="326" t="e">
        <f t="shared" si="23"/>
        <v>#REF!</v>
      </c>
      <c r="S200" s="329">
        <f t="shared" si="28"/>
        <v>692.04</v>
      </c>
      <c r="T200" s="329" t="e">
        <f t="shared" si="25"/>
        <v>#REF!</v>
      </c>
      <c r="U200" s="326" t="e">
        <f t="shared" si="24"/>
        <v>#REF!</v>
      </c>
    </row>
    <row r="201" spans="1:21" ht="90" x14ac:dyDescent="0.2">
      <c r="A201" s="247" t="s">
        <v>482</v>
      </c>
      <c r="B201" s="94" t="s">
        <v>137</v>
      </c>
      <c r="C201" s="94" t="s">
        <v>196</v>
      </c>
      <c r="D201" s="95" t="s">
        <v>197</v>
      </c>
      <c r="E201" s="94" t="s">
        <v>179</v>
      </c>
      <c r="F201" s="264">
        <v>692.04</v>
      </c>
      <c r="G201" s="259">
        <f>ROUND(J201-(J201*$K$16),2)</f>
        <v>1.05</v>
      </c>
      <c r="H201" s="248" t="e">
        <f>ROUND(G201*(1+#REF!),2)</f>
        <v>#REF!</v>
      </c>
      <c r="I201" s="248" t="e">
        <f>F201*H201</f>
        <v>#REF!</v>
      </c>
      <c r="J201" s="262">
        <v>1.36</v>
      </c>
      <c r="L201" s="243">
        <v>1.05</v>
      </c>
      <c r="N201" s="310"/>
      <c r="O201" s="312"/>
      <c r="P201" s="312"/>
      <c r="Q201" s="312"/>
      <c r="R201" s="326" t="e">
        <f t="shared" si="23"/>
        <v>#REF!</v>
      </c>
      <c r="S201" s="329">
        <f t="shared" si="28"/>
        <v>692.04</v>
      </c>
      <c r="T201" s="329" t="e">
        <f t="shared" si="25"/>
        <v>#REF!</v>
      </c>
      <c r="U201" s="326" t="e">
        <f t="shared" si="24"/>
        <v>#REF!</v>
      </c>
    </row>
    <row r="202" spans="1:21" ht="112.5" x14ac:dyDescent="0.2">
      <c r="A202" s="247" t="s">
        <v>483</v>
      </c>
      <c r="B202" s="268" t="s">
        <v>137</v>
      </c>
      <c r="C202" s="268">
        <v>93588</v>
      </c>
      <c r="D202" s="98" t="s">
        <v>193</v>
      </c>
      <c r="E202" s="268" t="s">
        <v>194</v>
      </c>
      <c r="F202" s="272">
        <v>6920.4</v>
      </c>
      <c r="G202" s="259">
        <f>ROUND(J202-(J202*$K$16),2)</f>
        <v>1</v>
      </c>
      <c r="H202" s="272" t="e">
        <f>ROUND(G202*(1+#REF!),2)</f>
        <v>#REF!</v>
      </c>
      <c r="I202" s="248" t="e">
        <f>F202*H202</f>
        <v>#REF!</v>
      </c>
      <c r="J202" s="262">
        <v>1.3</v>
      </c>
      <c r="L202" s="243">
        <v>1</v>
      </c>
      <c r="N202" s="310"/>
      <c r="O202" s="312"/>
      <c r="P202" s="312"/>
      <c r="Q202" s="312"/>
      <c r="R202" s="326" t="e">
        <f t="shared" si="23"/>
        <v>#REF!</v>
      </c>
      <c r="S202" s="329">
        <f t="shared" si="28"/>
        <v>6920.4</v>
      </c>
      <c r="T202" s="329" t="e">
        <f t="shared" si="25"/>
        <v>#REF!</v>
      </c>
      <c r="U202" s="326" t="e">
        <f t="shared" si="24"/>
        <v>#REF!</v>
      </c>
    </row>
    <row r="203" spans="1:21" ht="12.75" x14ac:dyDescent="0.2">
      <c r="A203" s="252" t="s">
        <v>484</v>
      </c>
      <c r="B203" s="253"/>
      <c r="C203" s="254"/>
      <c r="D203" s="96" t="s">
        <v>485</v>
      </c>
      <c r="E203" s="254"/>
      <c r="F203" s="255"/>
      <c r="G203" s="255"/>
      <c r="H203" s="255"/>
      <c r="I203" s="256"/>
      <c r="J203" s="255"/>
      <c r="N203" s="330"/>
      <c r="O203" s="335"/>
      <c r="P203" s="335"/>
      <c r="Q203" s="335"/>
      <c r="R203" s="336"/>
      <c r="S203" s="337"/>
      <c r="T203" s="337"/>
      <c r="U203" s="336"/>
    </row>
    <row r="204" spans="1:21" ht="202.5" x14ac:dyDescent="0.2">
      <c r="A204" s="247" t="s">
        <v>486</v>
      </c>
      <c r="B204" s="267" t="s">
        <v>137</v>
      </c>
      <c r="C204" s="268" t="s">
        <v>283</v>
      </c>
      <c r="D204" s="98" t="s">
        <v>284</v>
      </c>
      <c r="E204" s="94" t="s">
        <v>94</v>
      </c>
      <c r="F204" s="264">
        <v>394</v>
      </c>
      <c r="G204" s="259">
        <f t="shared" ref="G204:G215" si="31">ROUND(J204-(J204*$K$16),2)</f>
        <v>31.53</v>
      </c>
      <c r="H204" s="248" t="e">
        <f>ROUND(G204*(1+#REF!),2)</f>
        <v>#REF!</v>
      </c>
      <c r="I204" s="248" t="e">
        <f t="shared" ref="I204:I215" si="32">F204*H204</f>
        <v>#REF!</v>
      </c>
      <c r="J204" s="262">
        <v>40.9</v>
      </c>
      <c r="L204" s="243">
        <v>31.53</v>
      </c>
      <c r="N204" s="310"/>
      <c r="O204" s="312"/>
      <c r="P204" s="312"/>
      <c r="Q204" s="312"/>
      <c r="R204" s="326" t="e">
        <f t="shared" si="23"/>
        <v>#REF!</v>
      </c>
      <c r="S204" s="329">
        <f t="shared" si="28"/>
        <v>394</v>
      </c>
      <c r="T204" s="329" t="e">
        <f t="shared" si="25"/>
        <v>#REF!</v>
      </c>
      <c r="U204" s="326" t="e">
        <f t="shared" si="24"/>
        <v>#REF!</v>
      </c>
    </row>
    <row r="205" spans="1:21" ht="135" x14ac:dyDescent="0.2">
      <c r="A205" s="247" t="s">
        <v>487</v>
      </c>
      <c r="B205" s="267" t="s">
        <v>137</v>
      </c>
      <c r="C205" s="94">
        <v>85189</v>
      </c>
      <c r="D205" s="97" t="s">
        <v>488</v>
      </c>
      <c r="E205" s="94" t="s">
        <v>352</v>
      </c>
      <c r="F205" s="264">
        <v>1</v>
      </c>
      <c r="G205" s="259">
        <f t="shared" si="31"/>
        <v>908.8</v>
      </c>
      <c r="H205" s="248" t="e">
        <f>ROUND(G205*(1+#REF!),2)</f>
        <v>#REF!</v>
      </c>
      <c r="I205" s="248" t="e">
        <f t="shared" si="32"/>
        <v>#REF!</v>
      </c>
      <c r="J205" s="262">
        <v>1178.73</v>
      </c>
      <c r="L205" s="243">
        <v>908.8</v>
      </c>
      <c r="N205" s="310"/>
      <c r="O205" s="312"/>
      <c r="P205" s="312"/>
      <c r="Q205" s="312"/>
      <c r="R205" s="326" t="e">
        <f t="shared" si="23"/>
        <v>#REF!</v>
      </c>
      <c r="S205" s="329">
        <f t="shared" si="28"/>
        <v>1</v>
      </c>
      <c r="T205" s="329" t="e">
        <f t="shared" si="25"/>
        <v>#REF!</v>
      </c>
      <c r="U205" s="326" t="e">
        <f t="shared" si="24"/>
        <v>#REF!</v>
      </c>
    </row>
    <row r="206" spans="1:21" ht="135" x14ac:dyDescent="0.2">
      <c r="A206" s="247" t="s">
        <v>489</v>
      </c>
      <c r="B206" s="267" t="s">
        <v>137</v>
      </c>
      <c r="C206" s="94">
        <v>85188</v>
      </c>
      <c r="D206" s="97" t="s">
        <v>490</v>
      </c>
      <c r="E206" s="94" t="s">
        <v>352</v>
      </c>
      <c r="F206" s="264">
        <v>1</v>
      </c>
      <c r="G206" s="259">
        <f t="shared" si="31"/>
        <v>439.21</v>
      </c>
      <c r="H206" s="248" t="e">
        <f>ROUND(G206*(1+#REF!),2)</f>
        <v>#REF!</v>
      </c>
      <c r="I206" s="248" t="e">
        <f t="shared" si="32"/>
        <v>#REF!</v>
      </c>
      <c r="J206" s="262">
        <v>569.66</v>
      </c>
      <c r="L206" s="243">
        <v>439.21</v>
      </c>
      <c r="N206" s="310"/>
      <c r="O206" s="312"/>
      <c r="P206" s="312"/>
      <c r="Q206" s="312"/>
      <c r="R206" s="326" t="e">
        <f t="shared" si="23"/>
        <v>#REF!</v>
      </c>
      <c r="S206" s="329">
        <f t="shared" si="28"/>
        <v>1</v>
      </c>
      <c r="T206" s="329" t="e">
        <f t="shared" si="25"/>
        <v>#REF!</v>
      </c>
      <c r="U206" s="326" t="e">
        <f t="shared" si="24"/>
        <v>#REF!</v>
      </c>
    </row>
    <row r="207" spans="1:21" ht="45" x14ac:dyDescent="0.2">
      <c r="A207" s="247" t="s">
        <v>491</v>
      </c>
      <c r="B207" s="273" t="s">
        <v>137</v>
      </c>
      <c r="C207" s="273" t="s">
        <v>492</v>
      </c>
      <c r="D207" s="97" t="s">
        <v>493</v>
      </c>
      <c r="E207" s="94" t="s">
        <v>140</v>
      </c>
      <c r="F207" s="248">
        <v>480.43</v>
      </c>
      <c r="G207" s="259">
        <f t="shared" si="31"/>
        <v>7.21</v>
      </c>
      <c r="H207" s="248" t="e">
        <f>ROUND(G207*(1+#REF!),2)</f>
        <v>#REF!</v>
      </c>
      <c r="I207" s="248" t="e">
        <f t="shared" si="32"/>
        <v>#REF!</v>
      </c>
      <c r="J207" s="262">
        <v>9.35</v>
      </c>
      <c r="L207" s="243">
        <v>7.21</v>
      </c>
      <c r="N207" s="310"/>
      <c r="O207" s="312"/>
      <c r="P207" s="312"/>
      <c r="Q207" s="312"/>
      <c r="R207" s="326" t="e">
        <f t="shared" si="23"/>
        <v>#REF!</v>
      </c>
      <c r="S207" s="329">
        <f t="shared" si="28"/>
        <v>480.43</v>
      </c>
      <c r="T207" s="329" t="e">
        <f t="shared" si="25"/>
        <v>#REF!</v>
      </c>
      <c r="U207" s="326" t="e">
        <f t="shared" si="24"/>
        <v>#REF!</v>
      </c>
    </row>
    <row r="208" spans="1:21" ht="90" x14ac:dyDescent="0.2">
      <c r="A208" s="247" t="s">
        <v>494</v>
      </c>
      <c r="B208" s="94" t="s">
        <v>137</v>
      </c>
      <c r="C208" s="94">
        <v>73711</v>
      </c>
      <c r="D208" s="97" t="s">
        <v>248</v>
      </c>
      <c r="E208" s="94" t="s">
        <v>179</v>
      </c>
      <c r="F208" s="264">
        <f>100*4.5*0.2</f>
        <v>90</v>
      </c>
      <c r="G208" s="259">
        <f t="shared" si="31"/>
        <v>61.71</v>
      </c>
      <c r="H208" s="248" t="e">
        <f>ROUND(G208*(1+#REF!),2)</f>
        <v>#REF!</v>
      </c>
      <c r="I208" s="248" t="e">
        <f t="shared" si="32"/>
        <v>#REF!</v>
      </c>
      <c r="J208" s="262">
        <v>80.040000000000006</v>
      </c>
      <c r="L208" s="243">
        <v>61.71</v>
      </c>
      <c r="N208" s="310"/>
      <c r="O208" s="312"/>
      <c r="P208" s="312"/>
      <c r="Q208" s="312"/>
      <c r="R208" s="326" t="e">
        <f t="shared" si="23"/>
        <v>#REF!</v>
      </c>
      <c r="S208" s="329">
        <f t="shared" si="28"/>
        <v>90</v>
      </c>
      <c r="T208" s="329" t="e">
        <f t="shared" si="25"/>
        <v>#REF!</v>
      </c>
      <c r="U208" s="326" t="e">
        <f t="shared" si="24"/>
        <v>#REF!</v>
      </c>
    </row>
    <row r="209" spans="1:21" ht="56.25" x14ac:dyDescent="0.2">
      <c r="A209" s="247" t="s">
        <v>495</v>
      </c>
      <c r="B209" s="94" t="s">
        <v>137</v>
      </c>
      <c r="C209" s="94">
        <v>72943</v>
      </c>
      <c r="D209" s="97" t="s">
        <v>250</v>
      </c>
      <c r="E209" s="94" t="s">
        <v>140</v>
      </c>
      <c r="F209" s="264">
        <f>F208/0.2</f>
        <v>450</v>
      </c>
      <c r="G209" s="259">
        <f t="shared" si="31"/>
        <v>0.92</v>
      </c>
      <c r="H209" s="248" t="e">
        <f>ROUND(G209*(1+#REF!),2)</f>
        <v>#REF!</v>
      </c>
      <c r="I209" s="248" t="e">
        <f t="shared" si="32"/>
        <v>#REF!</v>
      </c>
      <c r="J209" s="262">
        <v>1.19</v>
      </c>
      <c r="L209" s="243">
        <v>0.92</v>
      </c>
      <c r="N209" s="310"/>
      <c r="O209" s="312"/>
      <c r="P209" s="312"/>
      <c r="Q209" s="312"/>
      <c r="R209" s="326" t="e">
        <f t="shared" si="23"/>
        <v>#REF!</v>
      </c>
      <c r="S209" s="329">
        <f t="shared" si="28"/>
        <v>450</v>
      </c>
      <c r="T209" s="329" t="e">
        <f t="shared" si="25"/>
        <v>#REF!</v>
      </c>
      <c r="U209" s="326" t="e">
        <f t="shared" si="24"/>
        <v>#REF!</v>
      </c>
    </row>
    <row r="210" spans="1:21" ht="67.5" x14ac:dyDescent="0.2">
      <c r="A210" s="247" t="s">
        <v>496</v>
      </c>
      <c r="B210" s="94" t="s">
        <v>137</v>
      </c>
      <c r="C210" s="94">
        <v>72945</v>
      </c>
      <c r="D210" s="97" t="s">
        <v>252</v>
      </c>
      <c r="E210" s="94" t="s">
        <v>140</v>
      </c>
      <c r="F210" s="264">
        <v>450</v>
      </c>
      <c r="G210" s="259">
        <f t="shared" si="31"/>
        <v>3.2</v>
      </c>
      <c r="H210" s="248" t="e">
        <f>ROUND(G210*(1+#REF!),2)</f>
        <v>#REF!</v>
      </c>
      <c r="I210" s="248" t="e">
        <f t="shared" si="32"/>
        <v>#REF!</v>
      </c>
      <c r="J210" s="262">
        <v>4.1500000000000004</v>
      </c>
      <c r="L210" s="243">
        <v>3.2</v>
      </c>
      <c r="N210" s="310"/>
      <c r="O210" s="312"/>
      <c r="P210" s="312"/>
      <c r="Q210" s="312"/>
      <c r="R210" s="326" t="e">
        <f t="shared" ref="R210:R273" si="33">O210/I210</f>
        <v>#REF!</v>
      </c>
      <c r="S210" s="329">
        <f t="shared" si="28"/>
        <v>450</v>
      </c>
      <c r="T210" s="329" t="e">
        <f t="shared" si="25"/>
        <v>#REF!</v>
      </c>
      <c r="U210" s="326" t="e">
        <f t="shared" ref="U210:U273" si="34">1-R210</f>
        <v>#REF!</v>
      </c>
    </row>
    <row r="211" spans="1:21" ht="53.45" customHeight="1" x14ac:dyDescent="0.2">
      <c r="A211" s="247" t="s">
        <v>497</v>
      </c>
      <c r="B211" s="94" t="s">
        <v>151</v>
      </c>
      <c r="C211" s="94" t="s">
        <v>1274</v>
      </c>
      <c r="D211" s="97" t="s">
        <v>1275</v>
      </c>
      <c r="E211" s="94" t="s">
        <v>254</v>
      </c>
      <c r="F211" s="264">
        <f>90*2.45</f>
        <v>220.50000000000003</v>
      </c>
      <c r="G211" s="259">
        <f t="shared" si="31"/>
        <v>165.66</v>
      </c>
      <c r="H211" s="248" t="e">
        <f>ROUND(G211*(1+#REF!),2)</f>
        <v>#REF!</v>
      </c>
      <c r="I211" s="248" t="e">
        <f t="shared" si="32"/>
        <v>#REF!</v>
      </c>
      <c r="J211" s="259">
        <v>214.86</v>
      </c>
      <c r="L211" s="243">
        <v>165.66</v>
      </c>
      <c r="N211" s="310"/>
      <c r="O211" s="312"/>
      <c r="P211" s="312"/>
      <c r="Q211" s="312"/>
      <c r="R211" s="326" t="e">
        <f t="shared" si="33"/>
        <v>#REF!</v>
      </c>
      <c r="S211" s="329">
        <f t="shared" si="28"/>
        <v>220.50000000000003</v>
      </c>
      <c r="T211" s="329" t="e">
        <f t="shared" ref="T211:T274" si="35">I211-Q211</f>
        <v>#REF!</v>
      </c>
      <c r="U211" s="326" t="e">
        <f t="shared" si="34"/>
        <v>#REF!</v>
      </c>
    </row>
    <row r="212" spans="1:21" ht="213.75" x14ac:dyDescent="0.2">
      <c r="A212" s="247" t="s">
        <v>498</v>
      </c>
      <c r="B212" s="94" t="s">
        <v>137</v>
      </c>
      <c r="C212" s="94">
        <v>93177</v>
      </c>
      <c r="D212" s="97" t="s">
        <v>256</v>
      </c>
      <c r="E212" s="94" t="s">
        <v>257</v>
      </c>
      <c r="F212" s="264">
        <f>F211*100</f>
        <v>22050.000000000004</v>
      </c>
      <c r="G212" s="259">
        <f t="shared" si="31"/>
        <v>1.02</v>
      </c>
      <c r="H212" s="248" t="e">
        <f>ROUND(G212*(1+#REF!),2)</f>
        <v>#REF!</v>
      </c>
      <c r="I212" s="248" t="e">
        <f t="shared" si="32"/>
        <v>#REF!</v>
      </c>
      <c r="J212" s="262">
        <v>1.32</v>
      </c>
      <c r="L212" s="243">
        <v>1.02</v>
      </c>
      <c r="N212" s="310"/>
      <c r="O212" s="312"/>
      <c r="P212" s="312"/>
      <c r="Q212" s="312"/>
      <c r="R212" s="326" t="e">
        <f t="shared" si="33"/>
        <v>#REF!</v>
      </c>
      <c r="S212" s="329">
        <f t="shared" si="28"/>
        <v>22050.000000000004</v>
      </c>
      <c r="T212" s="329" t="e">
        <f t="shared" si="35"/>
        <v>#REF!</v>
      </c>
      <c r="U212" s="326" t="e">
        <f t="shared" si="34"/>
        <v>#REF!</v>
      </c>
    </row>
    <row r="213" spans="1:21" ht="78.75" x14ac:dyDescent="0.2">
      <c r="A213" s="247" t="s">
        <v>499</v>
      </c>
      <c r="B213" s="94" t="s">
        <v>151</v>
      </c>
      <c r="C213" s="94" t="s">
        <v>1279</v>
      </c>
      <c r="D213" s="97" t="s">
        <v>1280</v>
      </c>
      <c r="E213" s="94" t="s">
        <v>94</v>
      </c>
      <c r="F213" s="264">
        <v>200</v>
      </c>
      <c r="G213" s="259">
        <f t="shared" si="31"/>
        <v>46.78</v>
      </c>
      <c r="H213" s="248" t="e">
        <f>ROUND(G213*(1+#REF!),2)</f>
        <v>#REF!</v>
      </c>
      <c r="I213" s="248" t="e">
        <f t="shared" si="32"/>
        <v>#REF!</v>
      </c>
      <c r="J213" s="259">
        <v>60.68</v>
      </c>
      <c r="L213" s="243">
        <v>46.78</v>
      </c>
      <c r="N213" s="310"/>
      <c r="O213" s="312"/>
      <c r="P213" s="312"/>
      <c r="Q213" s="312"/>
      <c r="R213" s="326" t="e">
        <f t="shared" si="33"/>
        <v>#REF!</v>
      </c>
      <c r="S213" s="329">
        <f t="shared" si="28"/>
        <v>200</v>
      </c>
      <c r="T213" s="329" t="e">
        <f t="shared" si="35"/>
        <v>#REF!</v>
      </c>
      <c r="U213" s="326" t="e">
        <f t="shared" si="34"/>
        <v>#REF!</v>
      </c>
    </row>
    <row r="214" spans="1:21" ht="191.25" x14ac:dyDescent="0.2">
      <c r="A214" s="247" t="s">
        <v>500</v>
      </c>
      <c r="B214" s="94" t="s">
        <v>137</v>
      </c>
      <c r="C214" s="94">
        <v>94993</v>
      </c>
      <c r="D214" s="97" t="s">
        <v>1260</v>
      </c>
      <c r="E214" s="94" t="s">
        <v>187</v>
      </c>
      <c r="F214" s="264">
        <f>1.5*200</f>
        <v>300</v>
      </c>
      <c r="G214" s="259">
        <f t="shared" si="31"/>
        <v>33.15</v>
      </c>
      <c r="H214" s="248" t="e">
        <f>ROUND(G214*(1+#REF!),2)</f>
        <v>#REF!</v>
      </c>
      <c r="I214" s="248" t="e">
        <f t="shared" si="32"/>
        <v>#REF!</v>
      </c>
      <c r="J214" s="262">
        <v>43</v>
      </c>
      <c r="L214" s="243">
        <v>33.15</v>
      </c>
      <c r="N214" s="310"/>
      <c r="O214" s="312"/>
      <c r="P214" s="312"/>
      <c r="Q214" s="312"/>
      <c r="R214" s="326" t="e">
        <f t="shared" si="33"/>
        <v>#REF!</v>
      </c>
      <c r="S214" s="329">
        <f t="shared" si="28"/>
        <v>300</v>
      </c>
      <c r="T214" s="329" t="e">
        <f t="shared" si="35"/>
        <v>#REF!</v>
      </c>
      <c r="U214" s="326" t="e">
        <f t="shared" si="34"/>
        <v>#REF!</v>
      </c>
    </row>
    <row r="215" spans="1:21" ht="56.25" x14ac:dyDescent="0.2">
      <c r="A215" s="247" t="s">
        <v>501</v>
      </c>
      <c r="B215" s="94" t="s">
        <v>151</v>
      </c>
      <c r="C215" s="94" t="s">
        <v>1281</v>
      </c>
      <c r="D215" s="97" t="s">
        <v>1282</v>
      </c>
      <c r="E215" s="94" t="s">
        <v>187</v>
      </c>
      <c r="F215" s="264">
        <v>1033.3699999999999</v>
      </c>
      <c r="G215" s="259">
        <f t="shared" si="31"/>
        <v>73.12</v>
      </c>
      <c r="H215" s="248" t="e">
        <f>ROUND(G215*(1+#REF!),2)</f>
        <v>#REF!</v>
      </c>
      <c r="I215" s="248" t="e">
        <f t="shared" si="32"/>
        <v>#REF!</v>
      </c>
      <c r="J215" s="259">
        <v>94.84</v>
      </c>
      <c r="L215" s="243">
        <v>73.12</v>
      </c>
      <c r="N215" s="310"/>
      <c r="O215" s="312"/>
      <c r="P215" s="312"/>
      <c r="Q215" s="312"/>
      <c r="R215" s="326" t="e">
        <f t="shared" si="33"/>
        <v>#REF!</v>
      </c>
      <c r="S215" s="329">
        <f t="shared" si="28"/>
        <v>1033.3699999999999</v>
      </c>
      <c r="T215" s="329" t="e">
        <f t="shared" si="35"/>
        <v>#REF!</v>
      </c>
      <c r="U215" s="326" t="e">
        <f t="shared" si="34"/>
        <v>#REF!</v>
      </c>
    </row>
    <row r="216" spans="1:21" ht="22.5" x14ac:dyDescent="0.2">
      <c r="A216" s="252" t="s">
        <v>502</v>
      </c>
      <c r="B216" s="253"/>
      <c r="C216" s="253"/>
      <c r="D216" s="96" t="s">
        <v>503</v>
      </c>
      <c r="E216" s="254"/>
      <c r="F216" s="255"/>
      <c r="G216" s="255"/>
      <c r="H216" s="255"/>
      <c r="I216" s="256" t="e">
        <f>SUM(I217:I254)</f>
        <v>#REF!</v>
      </c>
      <c r="J216" s="255"/>
      <c r="N216" s="330"/>
      <c r="O216" s="335"/>
      <c r="P216" s="335"/>
      <c r="Q216" s="335"/>
      <c r="R216" s="333" t="e">
        <f t="shared" si="33"/>
        <v>#REF!</v>
      </c>
      <c r="S216" s="337"/>
      <c r="T216" s="338" t="e">
        <f>SUM(T217:T254)</f>
        <v>#REF!</v>
      </c>
      <c r="U216" s="333" t="e">
        <f t="shared" si="34"/>
        <v>#REF!</v>
      </c>
    </row>
    <row r="217" spans="1:21" ht="67.5" x14ac:dyDescent="0.2">
      <c r="A217" s="252" t="s">
        <v>504</v>
      </c>
      <c r="B217" s="253"/>
      <c r="C217" s="253"/>
      <c r="D217" s="96" t="s">
        <v>165</v>
      </c>
      <c r="E217" s="254"/>
      <c r="F217" s="255"/>
      <c r="G217" s="255"/>
      <c r="H217" s="255"/>
      <c r="I217" s="256"/>
      <c r="J217" s="255"/>
      <c r="N217" s="330"/>
      <c r="O217" s="335"/>
      <c r="P217" s="335"/>
      <c r="Q217" s="335"/>
      <c r="R217" s="333"/>
      <c r="S217" s="337"/>
      <c r="T217" s="337"/>
      <c r="U217" s="333"/>
    </row>
    <row r="218" spans="1:21" ht="45" x14ac:dyDescent="0.2">
      <c r="A218" s="247" t="s">
        <v>505</v>
      </c>
      <c r="B218" s="94" t="s">
        <v>137</v>
      </c>
      <c r="C218" s="94">
        <v>73610</v>
      </c>
      <c r="D218" s="97" t="s">
        <v>167</v>
      </c>
      <c r="E218" s="94" t="s">
        <v>94</v>
      </c>
      <c r="F218" s="264">
        <f>258.2+74.4</f>
        <v>332.6</v>
      </c>
      <c r="G218" s="259">
        <f>ROUND(J218-(J218*$K$16),2)</f>
        <v>0.84</v>
      </c>
      <c r="H218" s="248" t="e">
        <f>ROUND(G218*(1+#REF!),2)</f>
        <v>#REF!</v>
      </c>
      <c r="I218" s="248" t="e">
        <f>F218*H218</f>
        <v>#REF!</v>
      </c>
      <c r="J218" s="262">
        <v>1.0900000000000001</v>
      </c>
      <c r="L218" s="243">
        <v>0.84</v>
      </c>
      <c r="N218" s="310"/>
      <c r="O218" s="312"/>
      <c r="P218" s="312"/>
      <c r="Q218" s="312"/>
      <c r="R218" s="326" t="e">
        <f t="shared" si="33"/>
        <v>#REF!</v>
      </c>
      <c r="S218" s="329">
        <f t="shared" si="28"/>
        <v>332.6</v>
      </c>
      <c r="T218" s="329" t="e">
        <f t="shared" si="35"/>
        <v>#REF!</v>
      </c>
      <c r="U218" s="326" t="e">
        <f t="shared" si="34"/>
        <v>#REF!</v>
      </c>
    </row>
    <row r="219" spans="1:21" ht="22.5" x14ac:dyDescent="0.2">
      <c r="A219" s="252" t="s">
        <v>506</v>
      </c>
      <c r="B219" s="253"/>
      <c r="C219" s="253"/>
      <c r="D219" s="96" t="s">
        <v>177</v>
      </c>
      <c r="E219" s="254"/>
      <c r="F219" s="255"/>
      <c r="G219" s="255"/>
      <c r="H219" s="255"/>
      <c r="I219" s="256"/>
      <c r="J219" s="255"/>
      <c r="N219" s="330"/>
      <c r="O219" s="335"/>
      <c r="P219" s="335"/>
      <c r="Q219" s="335"/>
      <c r="R219" s="336"/>
      <c r="S219" s="337"/>
      <c r="T219" s="337"/>
      <c r="U219" s="333"/>
    </row>
    <row r="220" spans="1:21" ht="53.45" customHeight="1" x14ac:dyDescent="0.2">
      <c r="A220" s="247" t="s">
        <v>507</v>
      </c>
      <c r="B220" s="94" t="s">
        <v>137</v>
      </c>
      <c r="C220" s="94">
        <v>90091</v>
      </c>
      <c r="D220" s="97" t="s">
        <v>435</v>
      </c>
      <c r="E220" s="94" t="s">
        <v>179</v>
      </c>
      <c r="F220" s="264">
        <f>318.29+80.35</f>
        <v>398.64</v>
      </c>
      <c r="G220" s="259">
        <f t="shared" ref="G220:G228" si="36">ROUND(J220-(J220*$K$16),2)</f>
        <v>3.37</v>
      </c>
      <c r="H220" s="248" t="e">
        <f>ROUND(G220*(1+#REF!),2)</f>
        <v>#REF!</v>
      </c>
      <c r="I220" s="248" t="e">
        <f t="shared" ref="I220:I229" si="37">F220*H220</f>
        <v>#REF!</v>
      </c>
      <c r="J220" s="262">
        <v>4.37</v>
      </c>
      <c r="L220" s="243">
        <v>3.37</v>
      </c>
      <c r="N220" s="310"/>
      <c r="O220" s="312"/>
      <c r="P220" s="312"/>
      <c r="Q220" s="312"/>
      <c r="R220" s="326" t="e">
        <f t="shared" si="33"/>
        <v>#REF!</v>
      </c>
      <c r="S220" s="329">
        <f t="shared" si="28"/>
        <v>398.64</v>
      </c>
      <c r="T220" s="329" t="e">
        <f t="shared" si="35"/>
        <v>#REF!</v>
      </c>
      <c r="U220" s="326" t="e">
        <f t="shared" si="34"/>
        <v>#REF!</v>
      </c>
    </row>
    <row r="221" spans="1:21" ht="53.45" customHeight="1" x14ac:dyDescent="0.2">
      <c r="A221" s="247" t="s">
        <v>508</v>
      </c>
      <c r="B221" s="94" t="s">
        <v>137</v>
      </c>
      <c r="C221" s="94">
        <v>90093</v>
      </c>
      <c r="D221" s="97" t="s">
        <v>181</v>
      </c>
      <c r="E221" s="94" t="s">
        <v>179</v>
      </c>
      <c r="F221" s="264">
        <f>23.78+8.93</f>
        <v>32.71</v>
      </c>
      <c r="G221" s="259">
        <f t="shared" si="36"/>
        <v>2.09</v>
      </c>
      <c r="H221" s="248" t="e">
        <f>ROUND(G221*(1+#REF!),2)</f>
        <v>#REF!</v>
      </c>
      <c r="I221" s="248" t="e">
        <f t="shared" si="37"/>
        <v>#REF!</v>
      </c>
      <c r="J221" s="262">
        <v>2.71</v>
      </c>
      <c r="L221" s="243">
        <v>2.09</v>
      </c>
      <c r="N221" s="310"/>
      <c r="O221" s="312"/>
      <c r="P221" s="312"/>
      <c r="Q221" s="312"/>
      <c r="R221" s="326" t="e">
        <f t="shared" si="33"/>
        <v>#REF!</v>
      </c>
      <c r="S221" s="329">
        <f t="shared" si="28"/>
        <v>32.71</v>
      </c>
      <c r="T221" s="329" t="e">
        <f t="shared" si="35"/>
        <v>#REF!</v>
      </c>
      <c r="U221" s="326" t="e">
        <f t="shared" si="34"/>
        <v>#REF!</v>
      </c>
    </row>
    <row r="222" spans="1:21" ht="45" x14ac:dyDescent="0.2">
      <c r="A222" s="247" t="s">
        <v>509</v>
      </c>
      <c r="B222" s="94" t="s">
        <v>137</v>
      </c>
      <c r="C222" s="94">
        <v>93358</v>
      </c>
      <c r="D222" s="97" t="s">
        <v>1266</v>
      </c>
      <c r="E222" s="94" t="s">
        <v>179</v>
      </c>
      <c r="F222" s="95">
        <v>35.369999999999997</v>
      </c>
      <c r="G222" s="259">
        <f t="shared" si="36"/>
        <v>36.93</v>
      </c>
      <c r="H222" s="248" t="e">
        <f>ROUND(G222*(1+#REF!),2)</f>
        <v>#REF!</v>
      </c>
      <c r="I222" s="248" t="e">
        <f t="shared" si="37"/>
        <v>#REF!</v>
      </c>
      <c r="J222" s="262">
        <v>47.9</v>
      </c>
      <c r="L222" s="243">
        <v>36.93</v>
      </c>
      <c r="N222" s="310"/>
      <c r="O222" s="312"/>
      <c r="P222" s="312"/>
      <c r="Q222" s="312"/>
      <c r="R222" s="326" t="e">
        <f t="shared" si="33"/>
        <v>#REF!</v>
      </c>
      <c r="S222" s="329">
        <f t="shared" si="28"/>
        <v>35.369999999999997</v>
      </c>
      <c r="T222" s="329" t="e">
        <f t="shared" si="35"/>
        <v>#REF!</v>
      </c>
      <c r="U222" s="326" t="e">
        <f t="shared" si="34"/>
        <v>#REF!</v>
      </c>
    </row>
    <row r="223" spans="1:21" ht="56.25" x14ac:dyDescent="0.2">
      <c r="A223" s="247" t="s">
        <v>510</v>
      </c>
      <c r="B223" s="94" t="s">
        <v>137</v>
      </c>
      <c r="C223" s="94" t="s">
        <v>1273</v>
      </c>
      <c r="D223" s="97" t="s">
        <v>1272</v>
      </c>
      <c r="E223" s="94" t="s">
        <v>179</v>
      </c>
      <c r="F223" s="95">
        <v>2.64</v>
      </c>
      <c r="G223" s="259">
        <f t="shared" si="36"/>
        <v>42.4</v>
      </c>
      <c r="H223" s="248" t="e">
        <f>ROUND(G223*(1+#REF!),2)</f>
        <v>#REF!</v>
      </c>
      <c r="I223" s="248" t="e">
        <f t="shared" si="37"/>
        <v>#REF!</v>
      </c>
      <c r="J223" s="259">
        <v>54.99</v>
      </c>
      <c r="L223" s="243">
        <v>42.4</v>
      </c>
      <c r="N223" s="310"/>
      <c r="O223" s="312"/>
      <c r="P223" s="312"/>
      <c r="Q223" s="312"/>
      <c r="R223" s="326" t="e">
        <f t="shared" si="33"/>
        <v>#REF!</v>
      </c>
      <c r="S223" s="329">
        <f t="shared" si="28"/>
        <v>2.64</v>
      </c>
      <c r="T223" s="329" t="e">
        <f t="shared" si="35"/>
        <v>#REF!</v>
      </c>
      <c r="U223" s="326" t="e">
        <f t="shared" si="34"/>
        <v>#REF!</v>
      </c>
    </row>
    <row r="224" spans="1:21" ht="123.75" x14ac:dyDescent="0.2">
      <c r="A224" s="247" t="s">
        <v>511</v>
      </c>
      <c r="B224" s="94" t="s">
        <v>137</v>
      </c>
      <c r="C224" s="94" t="s">
        <v>184</v>
      </c>
      <c r="D224" s="97" t="s">
        <v>185</v>
      </c>
      <c r="E224" s="94" t="s">
        <v>179</v>
      </c>
      <c r="F224" s="248">
        <f>18.92+4.46</f>
        <v>23.380000000000003</v>
      </c>
      <c r="G224" s="259">
        <f t="shared" si="36"/>
        <v>22.41</v>
      </c>
      <c r="H224" s="248" t="e">
        <f>ROUND(G224*(1+#REF!),2)</f>
        <v>#REF!</v>
      </c>
      <c r="I224" s="248" t="e">
        <f t="shared" si="37"/>
        <v>#REF!</v>
      </c>
      <c r="J224" s="262">
        <v>29.06</v>
      </c>
      <c r="L224" s="243">
        <v>22.41</v>
      </c>
      <c r="N224" s="310"/>
      <c r="O224" s="312"/>
      <c r="P224" s="312"/>
      <c r="Q224" s="312"/>
      <c r="R224" s="326" t="e">
        <f t="shared" si="33"/>
        <v>#REF!</v>
      </c>
      <c r="S224" s="329">
        <f t="shared" si="28"/>
        <v>23.380000000000003</v>
      </c>
      <c r="T224" s="329" t="e">
        <f t="shared" si="35"/>
        <v>#REF!</v>
      </c>
      <c r="U224" s="326" t="e">
        <f t="shared" si="34"/>
        <v>#REF!</v>
      </c>
    </row>
    <row r="225" spans="1:21" ht="135" x14ac:dyDescent="0.2">
      <c r="A225" s="247" t="s">
        <v>512</v>
      </c>
      <c r="B225" s="94" t="s">
        <v>137</v>
      </c>
      <c r="C225" s="94">
        <v>94097</v>
      </c>
      <c r="D225" s="97" t="s">
        <v>1248</v>
      </c>
      <c r="E225" s="94" t="s">
        <v>187</v>
      </c>
      <c r="F225" s="248">
        <f>258.2+74.4</f>
        <v>332.6</v>
      </c>
      <c r="G225" s="259">
        <f t="shared" si="36"/>
        <v>2.98</v>
      </c>
      <c r="H225" s="248" t="e">
        <f>ROUND(G225*(1+#REF!),2)</f>
        <v>#REF!</v>
      </c>
      <c r="I225" s="248" t="e">
        <f t="shared" si="37"/>
        <v>#REF!</v>
      </c>
      <c r="J225" s="262">
        <v>3.86</v>
      </c>
      <c r="L225" s="243">
        <v>2.98</v>
      </c>
      <c r="N225" s="310"/>
      <c r="O225" s="312"/>
      <c r="P225" s="312"/>
      <c r="Q225" s="312"/>
      <c r="R225" s="326" t="e">
        <f t="shared" si="33"/>
        <v>#REF!</v>
      </c>
      <c r="S225" s="329">
        <f t="shared" si="28"/>
        <v>332.6</v>
      </c>
      <c r="T225" s="329" t="e">
        <f t="shared" si="35"/>
        <v>#REF!</v>
      </c>
      <c r="U225" s="326" t="e">
        <f t="shared" si="34"/>
        <v>#REF!</v>
      </c>
    </row>
    <row r="226" spans="1:21" ht="78.75" x14ac:dyDescent="0.2">
      <c r="A226" s="247" t="s">
        <v>513</v>
      </c>
      <c r="B226" s="94" t="s">
        <v>137</v>
      </c>
      <c r="C226" s="94">
        <v>93382</v>
      </c>
      <c r="D226" s="97" t="s">
        <v>189</v>
      </c>
      <c r="E226" s="94" t="s">
        <v>179</v>
      </c>
      <c r="F226" s="264">
        <f>373.88+87.97</f>
        <v>461.85</v>
      </c>
      <c r="G226" s="259">
        <f t="shared" si="36"/>
        <v>13.65</v>
      </c>
      <c r="H226" s="248" t="e">
        <f>ROUND(G226*(1+#REF!),2)</f>
        <v>#REF!</v>
      </c>
      <c r="I226" s="248" t="e">
        <f t="shared" si="37"/>
        <v>#REF!</v>
      </c>
      <c r="J226" s="262">
        <v>17.7</v>
      </c>
      <c r="L226" s="243">
        <v>13.65</v>
      </c>
      <c r="N226" s="310"/>
      <c r="O226" s="312"/>
      <c r="P226" s="312"/>
      <c r="Q226" s="312"/>
      <c r="R226" s="326" t="e">
        <f t="shared" si="33"/>
        <v>#REF!</v>
      </c>
      <c r="S226" s="329">
        <f t="shared" si="28"/>
        <v>461.85</v>
      </c>
      <c r="T226" s="329" t="e">
        <f t="shared" si="35"/>
        <v>#REF!</v>
      </c>
      <c r="U226" s="326" t="e">
        <f t="shared" si="34"/>
        <v>#REF!</v>
      </c>
    </row>
    <row r="227" spans="1:21" ht="67.5" x14ac:dyDescent="0.2">
      <c r="A227" s="247" t="s">
        <v>514</v>
      </c>
      <c r="B227" s="94" t="s">
        <v>137</v>
      </c>
      <c r="C227" s="94">
        <v>72896</v>
      </c>
      <c r="D227" s="97" t="s">
        <v>191</v>
      </c>
      <c r="E227" s="94" t="s">
        <v>179</v>
      </c>
      <c r="F227" s="264">
        <f>28.18+6.93</f>
        <v>35.11</v>
      </c>
      <c r="G227" s="259">
        <f t="shared" si="36"/>
        <v>1.99</v>
      </c>
      <c r="H227" s="248" t="e">
        <f>ROUND(G227*(1+#REF!),2)</f>
        <v>#REF!</v>
      </c>
      <c r="I227" s="248" t="e">
        <f t="shared" si="37"/>
        <v>#REF!</v>
      </c>
      <c r="J227" s="262">
        <v>2.58</v>
      </c>
      <c r="L227" s="243">
        <v>1.99</v>
      </c>
      <c r="N227" s="310"/>
      <c r="O227" s="312"/>
      <c r="P227" s="312"/>
      <c r="Q227" s="312"/>
      <c r="R227" s="326" t="e">
        <f t="shared" si="33"/>
        <v>#REF!</v>
      </c>
      <c r="S227" s="329">
        <f t="shared" si="28"/>
        <v>35.11</v>
      </c>
      <c r="T227" s="329" t="e">
        <f t="shared" si="35"/>
        <v>#REF!</v>
      </c>
      <c r="U227" s="326" t="e">
        <f t="shared" si="34"/>
        <v>#REF!</v>
      </c>
    </row>
    <row r="228" spans="1:21" ht="112.5" x14ac:dyDescent="0.2">
      <c r="A228" s="247" t="s">
        <v>515</v>
      </c>
      <c r="B228" s="94" t="s">
        <v>137</v>
      </c>
      <c r="C228" s="94">
        <v>93588</v>
      </c>
      <c r="D228" s="97" t="s">
        <v>193</v>
      </c>
      <c r="E228" s="94" t="s">
        <v>194</v>
      </c>
      <c r="F228" s="264">
        <f>281.82+69.35</f>
        <v>351.16999999999996</v>
      </c>
      <c r="G228" s="259">
        <f t="shared" si="36"/>
        <v>1</v>
      </c>
      <c r="H228" s="248" t="e">
        <f>ROUND(G228*(1+#REF!),2)</f>
        <v>#REF!</v>
      </c>
      <c r="I228" s="248" t="e">
        <f t="shared" si="37"/>
        <v>#REF!</v>
      </c>
      <c r="J228" s="262">
        <v>1.3</v>
      </c>
      <c r="L228" s="243">
        <v>1</v>
      </c>
      <c r="N228" s="310"/>
      <c r="O228" s="312"/>
      <c r="P228" s="312"/>
      <c r="Q228" s="312"/>
      <c r="R228" s="326" t="e">
        <f t="shared" si="33"/>
        <v>#REF!</v>
      </c>
      <c r="S228" s="329">
        <f t="shared" si="28"/>
        <v>351.16999999999996</v>
      </c>
      <c r="T228" s="329" t="e">
        <f t="shared" si="35"/>
        <v>#REF!</v>
      </c>
      <c r="U228" s="326" t="e">
        <f t="shared" si="34"/>
        <v>#REF!</v>
      </c>
    </row>
    <row r="229" spans="1:21" ht="90" x14ac:dyDescent="0.2">
      <c r="A229" s="247" t="s">
        <v>516</v>
      </c>
      <c r="B229" s="94" t="s">
        <v>137</v>
      </c>
      <c r="C229" s="94" t="s">
        <v>196</v>
      </c>
      <c r="D229" s="95" t="s">
        <v>197</v>
      </c>
      <c r="E229" s="94" t="s">
        <v>179</v>
      </c>
      <c r="F229" s="264">
        <f>28.18+6.93</f>
        <v>35.11</v>
      </c>
      <c r="G229" s="259">
        <f>ROUND(J229-(J229*$K$16),2)</f>
        <v>1.05</v>
      </c>
      <c r="H229" s="248" t="e">
        <f>ROUND(G229*(1+#REF!),2)</f>
        <v>#REF!</v>
      </c>
      <c r="I229" s="248" t="e">
        <f t="shared" si="37"/>
        <v>#REF!</v>
      </c>
      <c r="J229" s="262">
        <v>1.36</v>
      </c>
      <c r="L229" s="243">
        <v>1.05</v>
      </c>
      <c r="N229" s="310"/>
      <c r="O229" s="312"/>
      <c r="P229" s="312"/>
      <c r="Q229" s="312"/>
      <c r="R229" s="326" t="e">
        <f t="shared" si="33"/>
        <v>#REF!</v>
      </c>
      <c r="S229" s="329">
        <f t="shared" si="28"/>
        <v>35.11</v>
      </c>
      <c r="T229" s="329" t="e">
        <f t="shared" si="35"/>
        <v>#REF!</v>
      </c>
      <c r="U229" s="326" t="e">
        <f t="shared" si="34"/>
        <v>#REF!</v>
      </c>
    </row>
    <row r="230" spans="1:21" ht="67.5" x14ac:dyDescent="0.2">
      <c r="A230" s="252" t="s">
        <v>517</v>
      </c>
      <c r="B230" s="253"/>
      <c r="C230" s="253"/>
      <c r="D230" s="96" t="s">
        <v>199</v>
      </c>
      <c r="E230" s="254"/>
      <c r="F230" s="255"/>
      <c r="G230" s="255"/>
      <c r="H230" s="255"/>
      <c r="I230" s="256"/>
      <c r="J230" s="255"/>
      <c r="N230" s="330"/>
      <c r="O230" s="335"/>
      <c r="P230" s="335"/>
      <c r="Q230" s="335"/>
      <c r="R230" s="336"/>
      <c r="S230" s="337"/>
      <c r="T230" s="337"/>
      <c r="U230" s="336"/>
    </row>
    <row r="231" spans="1:21" ht="191.25" x14ac:dyDescent="0.2">
      <c r="A231" s="247" t="s">
        <v>518</v>
      </c>
      <c r="B231" s="94" t="s">
        <v>137</v>
      </c>
      <c r="C231" s="94">
        <v>94043</v>
      </c>
      <c r="D231" s="95" t="s">
        <v>1257</v>
      </c>
      <c r="E231" s="94" t="s">
        <v>140</v>
      </c>
      <c r="F231" s="264">
        <v>696.67</v>
      </c>
      <c r="G231" s="259">
        <f>ROUND(J231-(J231*$K$16),2)</f>
        <v>10.61</v>
      </c>
      <c r="H231" s="248" t="e">
        <f>ROUND(G231*(1+#REF!),2)</f>
        <v>#REF!</v>
      </c>
      <c r="I231" s="248" t="e">
        <f>F231*H231</f>
        <v>#REF!</v>
      </c>
      <c r="J231" s="262">
        <v>13.76</v>
      </c>
      <c r="L231" s="243">
        <v>10.61</v>
      </c>
      <c r="N231" s="310"/>
      <c r="O231" s="312"/>
      <c r="P231" s="312"/>
      <c r="Q231" s="312"/>
      <c r="R231" s="326" t="e">
        <f t="shared" si="33"/>
        <v>#REF!</v>
      </c>
      <c r="S231" s="329">
        <f t="shared" si="28"/>
        <v>696.67</v>
      </c>
      <c r="T231" s="329" t="e">
        <f t="shared" si="35"/>
        <v>#REF!</v>
      </c>
      <c r="U231" s="326" t="e">
        <f t="shared" si="34"/>
        <v>#REF!</v>
      </c>
    </row>
    <row r="232" spans="1:21" ht="22.5" x14ac:dyDescent="0.2">
      <c r="A232" s="252" t="s">
        <v>519</v>
      </c>
      <c r="B232" s="253"/>
      <c r="C232" s="253"/>
      <c r="D232" s="96" t="s">
        <v>210</v>
      </c>
      <c r="E232" s="254"/>
      <c r="F232" s="255"/>
      <c r="G232" s="255"/>
      <c r="H232" s="255"/>
      <c r="I232" s="256"/>
      <c r="J232" s="255"/>
      <c r="N232" s="330"/>
      <c r="O232" s="335"/>
      <c r="P232" s="335"/>
      <c r="Q232" s="335"/>
      <c r="R232" s="336"/>
      <c r="S232" s="337"/>
      <c r="T232" s="337"/>
      <c r="U232" s="336"/>
    </row>
    <row r="233" spans="1:21" ht="180" x14ac:dyDescent="0.2">
      <c r="A233" s="247" t="s">
        <v>520</v>
      </c>
      <c r="B233" s="94" t="s">
        <v>137</v>
      </c>
      <c r="C233" s="94" t="s">
        <v>212</v>
      </c>
      <c r="D233" s="97" t="s">
        <v>213</v>
      </c>
      <c r="E233" s="94" t="s">
        <v>143</v>
      </c>
      <c r="F233" s="248">
        <v>7</v>
      </c>
      <c r="G233" s="259">
        <f>ROUND(J233-(J233*$K$16),2)</f>
        <v>727.51</v>
      </c>
      <c r="H233" s="248" t="e">
        <f>ROUND(G233*(1+#REF!),2)</f>
        <v>#REF!</v>
      </c>
      <c r="I233" s="248" t="e">
        <f>F233*H233</f>
        <v>#REF!</v>
      </c>
      <c r="J233" s="262">
        <v>943.59</v>
      </c>
      <c r="L233" s="243">
        <v>727.51</v>
      </c>
      <c r="N233" s="310"/>
      <c r="O233" s="312"/>
      <c r="P233" s="312"/>
      <c r="Q233" s="312"/>
      <c r="R233" s="326" t="e">
        <f t="shared" si="33"/>
        <v>#REF!</v>
      </c>
      <c r="S233" s="329">
        <f t="shared" si="28"/>
        <v>7</v>
      </c>
      <c r="T233" s="329" t="e">
        <f t="shared" si="35"/>
        <v>#REF!</v>
      </c>
      <c r="U233" s="326" t="e">
        <f t="shared" si="34"/>
        <v>#REF!</v>
      </c>
    </row>
    <row r="234" spans="1:21" ht="180" x14ac:dyDescent="0.2">
      <c r="A234" s="247" t="s">
        <v>521</v>
      </c>
      <c r="B234" s="94" t="s">
        <v>137</v>
      </c>
      <c r="C234" s="94" t="s">
        <v>215</v>
      </c>
      <c r="D234" s="97" t="s">
        <v>216</v>
      </c>
      <c r="E234" s="94" t="s">
        <v>143</v>
      </c>
      <c r="F234" s="248">
        <v>6</v>
      </c>
      <c r="G234" s="259">
        <f>ROUND(J234-(J234*$K$16),2)</f>
        <v>820.64</v>
      </c>
      <c r="H234" s="248" t="e">
        <f>ROUND(G234*(1+#REF!),2)</f>
        <v>#REF!</v>
      </c>
      <c r="I234" s="248" t="e">
        <f>F234*H234</f>
        <v>#REF!</v>
      </c>
      <c r="J234" s="262">
        <v>1064.3800000000001</v>
      </c>
      <c r="L234" s="243">
        <v>820.64</v>
      </c>
      <c r="N234" s="310"/>
      <c r="O234" s="312"/>
      <c r="P234" s="312"/>
      <c r="Q234" s="312"/>
      <c r="R234" s="326" t="e">
        <f t="shared" si="33"/>
        <v>#REF!</v>
      </c>
      <c r="S234" s="329">
        <f t="shared" si="28"/>
        <v>6</v>
      </c>
      <c r="T234" s="329" t="e">
        <f t="shared" si="35"/>
        <v>#REF!</v>
      </c>
      <c r="U234" s="326" t="e">
        <f t="shared" si="34"/>
        <v>#REF!</v>
      </c>
    </row>
    <row r="235" spans="1:21" ht="157.5" x14ac:dyDescent="0.2">
      <c r="A235" s="247" t="s">
        <v>522</v>
      </c>
      <c r="B235" s="94" t="s">
        <v>137</v>
      </c>
      <c r="C235" s="94" t="s">
        <v>218</v>
      </c>
      <c r="D235" s="97" t="s">
        <v>219</v>
      </c>
      <c r="E235" s="94" t="s">
        <v>143</v>
      </c>
      <c r="F235" s="248">
        <v>4</v>
      </c>
      <c r="G235" s="259">
        <f>ROUND(J235-(J235*$K$16),2)</f>
        <v>826.54</v>
      </c>
      <c r="H235" s="248" t="e">
        <f>ROUND(G235*(1+#REF!),2)</f>
        <v>#REF!</v>
      </c>
      <c r="I235" s="248" t="e">
        <f>F235*H235</f>
        <v>#REF!</v>
      </c>
      <c r="J235" s="262">
        <v>1072.04</v>
      </c>
      <c r="L235" s="243">
        <v>826.54</v>
      </c>
      <c r="N235" s="310"/>
      <c r="O235" s="312"/>
      <c r="P235" s="312"/>
      <c r="Q235" s="312"/>
      <c r="R235" s="326" t="e">
        <f t="shared" si="33"/>
        <v>#REF!</v>
      </c>
      <c r="S235" s="329">
        <f t="shared" si="28"/>
        <v>4</v>
      </c>
      <c r="T235" s="329" t="e">
        <f t="shared" si="35"/>
        <v>#REF!</v>
      </c>
      <c r="U235" s="326" t="e">
        <f t="shared" si="34"/>
        <v>#REF!</v>
      </c>
    </row>
    <row r="236" spans="1:21" ht="157.5" x14ac:dyDescent="0.2">
      <c r="A236" s="247" t="s">
        <v>523</v>
      </c>
      <c r="B236" s="94" t="s">
        <v>137</v>
      </c>
      <c r="C236" s="94" t="s">
        <v>1258</v>
      </c>
      <c r="D236" s="97" t="s">
        <v>222</v>
      </c>
      <c r="E236" s="94" t="s">
        <v>143</v>
      </c>
      <c r="F236" s="248">
        <v>5</v>
      </c>
      <c r="G236" s="259">
        <f>ROUND(J236-(J236*$K$16),2)</f>
        <v>937.67</v>
      </c>
      <c r="H236" s="248" t="e">
        <f>ROUND(G236*(1+#REF!),2)</f>
        <v>#REF!</v>
      </c>
      <c r="I236" s="248" t="e">
        <f>F236*H236</f>
        <v>#REF!</v>
      </c>
      <c r="J236" s="262">
        <v>1216.17</v>
      </c>
      <c r="L236" s="243">
        <v>937.67</v>
      </c>
      <c r="N236" s="310"/>
      <c r="O236" s="312"/>
      <c r="P236" s="312"/>
      <c r="Q236" s="312"/>
      <c r="R236" s="326" t="e">
        <f t="shared" si="33"/>
        <v>#REF!</v>
      </c>
      <c r="S236" s="329">
        <f t="shared" si="28"/>
        <v>5</v>
      </c>
      <c r="T236" s="329" t="e">
        <f t="shared" si="35"/>
        <v>#REF!</v>
      </c>
      <c r="U236" s="326" t="e">
        <f t="shared" si="34"/>
        <v>#REF!</v>
      </c>
    </row>
    <row r="237" spans="1:21" ht="22.5" x14ac:dyDescent="0.2">
      <c r="A237" s="252" t="s">
        <v>524</v>
      </c>
      <c r="B237" s="253"/>
      <c r="C237" s="253"/>
      <c r="D237" s="96" t="s">
        <v>346</v>
      </c>
      <c r="E237" s="254"/>
      <c r="F237" s="255"/>
      <c r="G237" s="255"/>
      <c r="H237" s="255"/>
      <c r="I237" s="256"/>
      <c r="J237" s="255"/>
      <c r="N237" s="330"/>
      <c r="O237" s="335"/>
      <c r="P237" s="335"/>
      <c r="Q237" s="335"/>
      <c r="R237" s="336"/>
      <c r="S237" s="337"/>
      <c r="T237" s="337"/>
      <c r="U237" s="336"/>
    </row>
    <row r="238" spans="1:21" ht="112.5" x14ac:dyDescent="0.2">
      <c r="A238" s="247" t="s">
        <v>525</v>
      </c>
      <c r="B238" s="267" t="s">
        <v>151</v>
      </c>
      <c r="C238" s="94" t="s">
        <v>1276</v>
      </c>
      <c r="D238" s="98" t="s">
        <v>332</v>
      </c>
      <c r="E238" s="94" t="s">
        <v>187</v>
      </c>
      <c r="F238" s="248">
        <v>0.85</v>
      </c>
      <c r="G238" s="259">
        <f>ROUND(J238-(J238*$K$16),2)</f>
        <v>47.41</v>
      </c>
      <c r="H238" s="248" t="e">
        <f>ROUND(G238*(1+#REF!),2)</f>
        <v>#REF!</v>
      </c>
      <c r="I238" s="248" t="e">
        <f>F238*H238</f>
        <v>#REF!</v>
      </c>
      <c r="J238" s="259">
        <v>61.49</v>
      </c>
      <c r="L238" s="243">
        <v>47.41</v>
      </c>
      <c r="N238" s="310"/>
      <c r="O238" s="312"/>
      <c r="P238" s="312"/>
      <c r="Q238" s="312"/>
      <c r="R238" s="326" t="e">
        <f t="shared" si="33"/>
        <v>#REF!</v>
      </c>
      <c r="S238" s="329">
        <f t="shared" si="28"/>
        <v>0.85</v>
      </c>
      <c r="T238" s="329" t="e">
        <f t="shared" si="35"/>
        <v>#REF!</v>
      </c>
      <c r="U238" s="326" t="e">
        <f t="shared" si="34"/>
        <v>#REF!</v>
      </c>
    </row>
    <row r="239" spans="1:21" ht="135" x14ac:dyDescent="0.2">
      <c r="A239" s="247" t="s">
        <v>526</v>
      </c>
      <c r="B239" s="269" t="s">
        <v>137</v>
      </c>
      <c r="C239" s="94">
        <v>83534</v>
      </c>
      <c r="D239" s="97" t="s">
        <v>1250</v>
      </c>
      <c r="E239" s="94" t="s">
        <v>187</v>
      </c>
      <c r="F239" s="248">
        <v>0.06</v>
      </c>
      <c r="G239" s="259">
        <f>ROUND(J239-(J239*$K$16),2)</f>
        <v>311.2</v>
      </c>
      <c r="H239" s="274">
        <v>265.31</v>
      </c>
      <c r="I239" s="274" t="e">
        <f>ROUND(H239*(1+#REF!),2)</f>
        <v>#REF!</v>
      </c>
      <c r="J239" s="262">
        <v>403.63</v>
      </c>
      <c r="L239" s="243">
        <v>311.2</v>
      </c>
      <c r="N239" s="310"/>
      <c r="O239" s="312"/>
      <c r="P239" s="312"/>
      <c r="Q239" s="312"/>
      <c r="R239" s="326" t="e">
        <f t="shared" si="33"/>
        <v>#REF!</v>
      </c>
      <c r="S239" s="329">
        <f t="shared" si="28"/>
        <v>0.06</v>
      </c>
      <c r="T239" s="329" t="e">
        <f t="shared" si="35"/>
        <v>#REF!</v>
      </c>
      <c r="U239" s="326" t="e">
        <f t="shared" si="34"/>
        <v>#REF!</v>
      </c>
    </row>
    <row r="240" spans="1:21" ht="22.5" x14ac:dyDescent="0.2">
      <c r="A240" s="252" t="s">
        <v>527</v>
      </c>
      <c r="B240" s="253"/>
      <c r="C240" s="253"/>
      <c r="D240" s="96" t="s">
        <v>233</v>
      </c>
      <c r="E240" s="254"/>
      <c r="F240" s="255"/>
      <c r="G240" s="255"/>
      <c r="H240" s="255"/>
      <c r="I240" s="256"/>
      <c r="J240" s="255"/>
      <c r="N240" s="330"/>
      <c r="O240" s="335"/>
      <c r="P240" s="335"/>
      <c r="Q240" s="335"/>
      <c r="R240" s="336"/>
      <c r="S240" s="337"/>
      <c r="T240" s="337"/>
      <c r="U240" s="336"/>
    </row>
    <row r="241" spans="1:21" ht="67.5" x14ac:dyDescent="0.2">
      <c r="A241" s="247" t="s">
        <v>528</v>
      </c>
      <c r="B241" s="94" t="s">
        <v>137</v>
      </c>
      <c r="C241" s="94">
        <v>73607</v>
      </c>
      <c r="D241" s="97" t="s">
        <v>235</v>
      </c>
      <c r="E241" s="94" t="s">
        <v>143</v>
      </c>
      <c r="F241" s="264">
        <v>22</v>
      </c>
      <c r="G241" s="259">
        <f>ROUND(J241-(J241*$K$16),2)</f>
        <v>50.62</v>
      </c>
      <c r="H241" s="248" t="e">
        <f>ROUND(G241*(1+#REF!),2)</f>
        <v>#REF!</v>
      </c>
      <c r="I241" s="248" t="e">
        <f>F241*H241</f>
        <v>#REF!</v>
      </c>
      <c r="J241" s="262">
        <v>65.650000000000006</v>
      </c>
      <c r="L241" s="243">
        <v>50.62</v>
      </c>
      <c r="N241" s="310"/>
      <c r="O241" s="312"/>
      <c r="P241" s="312"/>
      <c r="Q241" s="312"/>
      <c r="R241" s="326" t="e">
        <f t="shared" si="33"/>
        <v>#REF!</v>
      </c>
      <c r="S241" s="329">
        <f t="shared" si="28"/>
        <v>22</v>
      </c>
      <c r="T241" s="329" t="e">
        <f t="shared" si="35"/>
        <v>#REF!</v>
      </c>
      <c r="U241" s="326" t="e">
        <f t="shared" si="34"/>
        <v>#REF!</v>
      </c>
    </row>
    <row r="242" spans="1:21" ht="236.25" x14ac:dyDescent="0.2">
      <c r="A242" s="247" t="s">
        <v>529</v>
      </c>
      <c r="B242" s="94" t="s">
        <v>137</v>
      </c>
      <c r="C242" s="94">
        <v>90734</v>
      </c>
      <c r="D242" s="97" t="s">
        <v>237</v>
      </c>
      <c r="E242" s="94" t="s">
        <v>94</v>
      </c>
      <c r="F242" s="264">
        <v>258.2</v>
      </c>
      <c r="G242" s="259">
        <f>ROUND(J242-(J242*$K$16),2)</f>
        <v>1.87</v>
      </c>
      <c r="H242" s="248" t="e">
        <f>ROUND(G242*(1+#REF!),2)</f>
        <v>#REF!</v>
      </c>
      <c r="I242" s="248" t="e">
        <f>F242*H242</f>
        <v>#REF!</v>
      </c>
      <c r="J242" s="262">
        <v>2.4300000000000002</v>
      </c>
      <c r="L242" s="243">
        <v>1.87</v>
      </c>
      <c r="N242" s="310"/>
      <c r="O242" s="312"/>
      <c r="P242" s="312"/>
      <c r="Q242" s="312"/>
      <c r="R242" s="326" t="e">
        <f t="shared" si="33"/>
        <v>#REF!</v>
      </c>
      <c r="S242" s="329">
        <f t="shared" si="28"/>
        <v>258.2</v>
      </c>
      <c r="T242" s="329" t="e">
        <f t="shared" si="35"/>
        <v>#REF!</v>
      </c>
      <c r="U242" s="326" t="e">
        <f t="shared" si="34"/>
        <v>#REF!</v>
      </c>
    </row>
    <row r="243" spans="1:21" ht="90" x14ac:dyDescent="0.2">
      <c r="A243" s="247" t="s">
        <v>530</v>
      </c>
      <c r="B243" s="94" t="s">
        <v>170</v>
      </c>
      <c r="C243" s="94">
        <v>65000393</v>
      </c>
      <c r="D243" s="97" t="s">
        <v>531</v>
      </c>
      <c r="E243" s="94" t="s">
        <v>94</v>
      </c>
      <c r="F243" s="264">
        <v>56.2</v>
      </c>
      <c r="G243" s="259">
        <f>ROUND(J243-(J243*$K$16),2)</f>
        <v>4.49</v>
      </c>
      <c r="H243" s="248" t="e">
        <f>ROUND(G243*(1+#REF!),2)</f>
        <v>#REF!</v>
      </c>
      <c r="I243" s="248" t="e">
        <f>F243*H243</f>
        <v>#REF!</v>
      </c>
      <c r="J243" s="259">
        <v>5.83</v>
      </c>
      <c r="L243" s="243">
        <v>4.49</v>
      </c>
      <c r="N243" s="310"/>
      <c r="O243" s="312"/>
      <c r="P243" s="312"/>
      <c r="Q243" s="312"/>
      <c r="R243" s="326" t="e">
        <f t="shared" si="33"/>
        <v>#REF!</v>
      </c>
      <c r="S243" s="329">
        <f t="shared" ref="S243:S306" si="38">F243-P243</f>
        <v>56.2</v>
      </c>
      <c r="T243" s="329" t="e">
        <f t="shared" si="35"/>
        <v>#REF!</v>
      </c>
      <c r="U243" s="326" t="e">
        <f t="shared" si="34"/>
        <v>#REF!</v>
      </c>
    </row>
    <row r="244" spans="1:21" ht="45" x14ac:dyDescent="0.2">
      <c r="A244" s="247" t="s">
        <v>532</v>
      </c>
      <c r="B244" s="94" t="s">
        <v>170</v>
      </c>
      <c r="C244" s="94">
        <v>65000374</v>
      </c>
      <c r="D244" s="97" t="s">
        <v>533</v>
      </c>
      <c r="E244" s="94" t="s">
        <v>94</v>
      </c>
      <c r="F244" s="264">
        <v>18.2</v>
      </c>
      <c r="G244" s="259">
        <f>ROUND(J244-(J244*$K$16),2)</f>
        <v>1.74</v>
      </c>
      <c r="H244" s="248" t="e">
        <f>ROUND(G244*(1+#REF!),2)</f>
        <v>#REF!</v>
      </c>
      <c r="I244" s="248" t="e">
        <f>F244*H244</f>
        <v>#REF!</v>
      </c>
      <c r="J244" s="259">
        <v>2.2599999999999998</v>
      </c>
      <c r="L244" s="243">
        <v>1.74</v>
      </c>
      <c r="N244" s="310"/>
      <c r="O244" s="312"/>
      <c r="P244" s="312"/>
      <c r="Q244" s="312"/>
      <c r="R244" s="326" t="e">
        <f t="shared" si="33"/>
        <v>#REF!</v>
      </c>
      <c r="S244" s="329">
        <f t="shared" si="38"/>
        <v>18.2</v>
      </c>
      <c r="T244" s="329" t="e">
        <f t="shared" si="35"/>
        <v>#REF!</v>
      </c>
      <c r="U244" s="326" t="e">
        <f t="shared" si="34"/>
        <v>#REF!</v>
      </c>
    </row>
    <row r="245" spans="1:21" ht="56.25" x14ac:dyDescent="0.2">
      <c r="A245" s="252" t="s">
        <v>534</v>
      </c>
      <c r="B245" s="253"/>
      <c r="C245" s="253"/>
      <c r="D245" s="96" t="s">
        <v>239</v>
      </c>
      <c r="E245" s="254"/>
      <c r="F245" s="255"/>
      <c r="G245" s="255"/>
      <c r="H245" s="255"/>
      <c r="I245" s="256"/>
      <c r="J245" s="255"/>
      <c r="N245" s="330"/>
      <c r="O245" s="335"/>
      <c r="P245" s="335"/>
      <c r="Q245" s="335"/>
      <c r="R245" s="336"/>
      <c r="S245" s="337"/>
      <c r="T245" s="337"/>
      <c r="U245" s="336"/>
    </row>
    <row r="246" spans="1:21" ht="67.5" x14ac:dyDescent="0.2">
      <c r="A246" s="247" t="s">
        <v>535</v>
      </c>
      <c r="B246" s="94" t="s">
        <v>137</v>
      </c>
      <c r="C246" s="94">
        <v>41936</v>
      </c>
      <c r="D246" s="97" t="s">
        <v>1255</v>
      </c>
      <c r="E246" s="94" t="s">
        <v>94</v>
      </c>
      <c r="F246" s="264">
        <v>258.2</v>
      </c>
      <c r="G246" s="259">
        <f t="shared" ref="G246:G254" si="39">ROUND(J246-(J246*$K$16),2)</f>
        <v>23.12</v>
      </c>
      <c r="H246" s="248" t="e">
        <f>ROUND(G246*(1+#REF!),2)</f>
        <v>#REF!</v>
      </c>
      <c r="I246" s="248" t="e">
        <f t="shared" ref="I246:I254" si="40">F246*H246</f>
        <v>#REF!</v>
      </c>
      <c r="J246" s="262">
        <v>29.99</v>
      </c>
      <c r="L246" s="243">
        <v>23.12</v>
      </c>
      <c r="N246" s="310"/>
      <c r="O246" s="312"/>
      <c r="P246" s="312"/>
      <c r="Q246" s="312"/>
      <c r="R246" s="326" t="e">
        <f t="shared" si="33"/>
        <v>#REF!</v>
      </c>
      <c r="S246" s="329">
        <f t="shared" si="38"/>
        <v>258.2</v>
      </c>
      <c r="T246" s="329" t="e">
        <f t="shared" si="35"/>
        <v>#REF!</v>
      </c>
      <c r="U246" s="326" t="e">
        <f t="shared" si="34"/>
        <v>#REF!</v>
      </c>
    </row>
    <row r="247" spans="1:21" ht="123.75" x14ac:dyDescent="0.2">
      <c r="A247" s="247" t="s">
        <v>536</v>
      </c>
      <c r="B247" s="94" t="s">
        <v>137</v>
      </c>
      <c r="C247" s="94">
        <v>21090</v>
      </c>
      <c r="D247" s="97" t="s">
        <v>242</v>
      </c>
      <c r="E247" s="94" t="s">
        <v>143</v>
      </c>
      <c r="F247" s="248">
        <v>22</v>
      </c>
      <c r="G247" s="259">
        <f t="shared" si="39"/>
        <v>311.99</v>
      </c>
      <c r="H247" s="248" t="e">
        <f>ROUND(G247*(1+#REF!),2)</f>
        <v>#REF!</v>
      </c>
      <c r="I247" s="248" t="e">
        <f t="shared" si="40"/>
        <v>#REF!</v>
      </c>
      <c r="J247" s="262">
        <v>404.65</v>
      </c>
      <c r="L247" s="243">
        <v>311.99</v>
      </c>
      <c r="N247" s="310"/>
      <c r="O247" s="312"/>
      <c r="P247" s="312"/>
      <c r="Q247" s="312"/>
      <c r="R247" s="326" t="e">
        <f t="shared" si="33"/>
        <v>#REF!</v>
      </c>
      <c r="S247" s="329">
        <f t="shared" si="38"/>
        <v>22</v>
      </c>
      <c r="T247" s="329" t="e">
        <f t="shared" si="35"/>
        <v>#REF!</v>
      </c>
      <c r="U247" s="326" t="e">
        <f t="shared" si="34"/>
        <v>#REF!</v>
      </c>
    </row>
    <row r="248" spans="1:21" ht="90" x14ac:dyDescent="0.2">
      <c r="A248" s="247" t="s">
        <v>537</v>
      </c>
      <c r="B248" s="94" t="s">
        <v>137</v>
      </c>
      <c r="C248" s="268">
        <v>9828</v>
      </c>
      <c r="D248" s="98" t="s">
        <v>538</v>
      </c>
      <c r="E248" s="94" t="s">
        <v>94</v>
      </c>
      <c r="F248" s="248">
        <v>37</v>
      </c>
      <c r="G248" s="259">
        <f t="shared" si="39"/>
        <v>44.26</v>
      </c>
      <c r="H248" s="248" t="e">
        <f>ROUND(G248*(1+#REF!),2)</f>
        <v>#REF!</v>
      </c>
      <c r="I248" s="248" t="e">
        <f t="shared" si="40"/>
        <v>#REF!</v>
      </c>
      <c r="J248" s="262">
        <v>57.4</v>
      </c>
      <c r="L248" s="243">
        <v>44.26</v>
      </c>
      <c r="N248" s="310"/>
      <c r="O248" s="312"/>
      <c r="P248" s="312"/>
      <c r="Q248" s="312"/>
      <c r="R248" s="326" t="e">
        <f t="shared" si="33"/>
        <v>#REF!</v>
      </c>
      <c r="S248" s="329">
        <f t="shared" si="38"/>
        <v>37</v>
      </c>
      <c r="T248" s="329" t="e">
        <f t="shared" si="35"/>
        <v>#REF!</v>
      </c>
      <c r="U248" s="326" t="e">
        <f t="shared" si="34"/>
        <v>#REF!</v>
      </c>
    </row>
    <row r="249" spans="1:21" ht="45" x14ac:dyDescent="0.2">
      <c r="A249" s="247" t="s">
        <v>539</v>
      </c>
      <c r="B249" s="94" t="s">
        <v>120</v>
      </c>
      <c r="C249" s="94" t="s">
        <v>120</v>
      </c>
      <c r="D249" s="98" t="s">
        <v>540</v>
      </c>
      <c r="E249" s="94" t="s">
        <v>143</v>
      </c>
      <c r="F249" s="248">
        <v>1</v>
      </c>
      <c r="G249" s="259">
        <f t="shared" si="39"/>
        <v>199.15</v>
      </c>
      <c r="H249" s="248" t="e">
        <f>ROUND(G249*(1+#REF!),2)</f>
        <v>#REF!</v>
      </c>
      <c r="I249" s="248" t="e">
        <f t="shared" si="40"/>
        <v>#REF!</v>
      </c>
      <c r="J249" s="248">
        <v>258.3</v>
      </c>
      <c r="L249" s="243">
        <v>199.15</v>
      </c>
      <c r="N249" s="310"/>
      <c r="O249" s="312"/>
      <c r="P249" s="312"/>
      <c r="Q249" s="312"/>
      <c r="R249" s="326" t="e">
        <f t="shared" si="33"/>
        <v>#REF!</v>
      </c>
      <c r="S249" s="329">
        <f t="shared" si="38"/>
        <v>1</v>
      </c>
      <c r="T249" s="329" t="e">
        <f t="shared" si="35"/>
        <v>#REF!</v>
      </c>
      <c r="U249" s="326" t="e">
        <f t="shared" si="34"/>
        <v>#REF!</v>
      </c>
    </row>
    <row r="250" spans="1:21" ht="45" x14ac:dyDescent="0.2">
      <c r="A250" s="247" t="s">
        <v>541</v>
      </c>
      <c r="B250" s="267" t="s">
        <v>170</v>
      </c>
      <c r="C250" s="268">
        <v>35000187</v>
      </c>
      <c r="D250" s="98" t="s">
        <v>461</v>
      </c>
      <c r="E250" s="94" t="s">
        <v>143</v>
      </c>
      <c r="F250" s="248">
        <v>5</v>
      </c>
      <c r="G250" s="259">
        <f t="shared" si="39"/>
        <v>71.2</v>
      </c>
      <c r="H250" s="248" t="e">
        <f>ROUND(G250*(1+#REF!),2)</f>
        <v>#REF!</v>
      </c>
      <c r="I250" s="248" t="e">
        <f t="shared" si="40"/>
        <v>#REF!</v>
      </c>
      <c r="J250" s="248">
        <v>92.35</v>
      </c>
      <c r="L250" s="243">
        <v>71.2</v>
      </c>
      <c r="N250" s="310"/>
      <c r="O250" s="312"/>
      <c r="P250" s="312"/>
      <c r="Q250" s="312"/>
      <c r="R250" s="326" t="e">
        <f t="shared" si="33"/>
        <v>#REF!</v>
      </c>
      <c r="S250" s="329">
        <f t="shared" si="38"/>
        <v>5</v>
      </c>
      <c r="T250" s="329" t="e">
        <f t="shared" si="35"/>
        <v>#REF!</v>
      </c>
      <c r="U250" s="326" t="e">
        <f t="shared" si="34"/>
        <v>#REF!</v>
      </c>
    </row>
    <row r="251" spans="1:21" ht="56.25" x14ac:dyDescent="0.2">
      <c r="A251" s="247" t="s">
        <v>542</v>
      </c>
      <c r="B251" s="94" t="s">
        <v>170</v>
      </c>
      <c r="C251" s="94">
        <v>35000182</v>
      </c>
      <c r="D251" s="98" t="s">
        <v>389</v>
      </c>
      <c r="E251" s="94" t="s">
        <v>143</v>
      </c>
      <c r="F251" s="248">
        <v>2</v>
      </c>
      <c r="G251" s="259">
        <f t="shared" si="39"/>
        <v>615.14</v>
      </c>
      <c r="H251" s="248" t="e">
        <f>ROUND(G251*(1+#REF!),2)</f>
        <v>#REF!</v>
      </c>
      <c r="I251" s="248" t="e">
        <f t="shared" si="40"/>
        <v>#REF!</v>
      </c>
      <c r="J251" s="259">
        <v>797.85</v>
      </c>
      <c r="L251" s="243">
        <v>615.14</v>
      </c>
      <c r="N251" s="310"/>
      <c r="O251" s="312"/>
      <c r="P251" s="312"/>
      <c r="Q251" s="312"/>
      <c r="R251" s="326" t="e">
        <f t="shared" si="33"/>
        <v>#REF!</v>
      </c>
      <c r="S251" s="329">
        <f t="shared" si="38"/>
        <v>2</v>
      </c>
      <c r="T251" s="329" t="e">
        <f t="shared" si="35"/>
        <v>#REF!</v>
      </c>
      <c r="U251" s="326" t="e">
        <f t="shared" si="34"/>
        <v>#REF!</v>
      </c>
    </row>
    <row r="252" spans="1:21" ht="22.5" x14ac:dyDescent="0.2">
      <c r="A252" s="247" t="s">
        <v>543</v>
      </c>
      <c r="B252" s="94" t="s">
        <v>120</v>
      </c>
      <c r="C252" s="94" t="s">
        <v>120</v>
      </c>
      <c r="D252" s="98" t="s">
        <v>544</v>
      </c>
      <c r="E252" s="94" t="s">
        <v>143</v>
      </c>
      <c r="F252" s="248">
        <v>1</v>
      </c>
      <c r="G252" s="259">
        <f t="shared" si="39"/>
        <v>298.52</v>
      </c>
      <c r="H252" s="248" t="e">
        <f>ROUND(G252*(1+#REF!),2)</f>
        <v>#REF!</v>
      </c>
      <c r="I252" s="248" t="e">
        <f t="shared" si="40"/>
        <v>#REF!</v>
      </c>
      <c r="J252" s="259">
        <v>387.19</v>
      </c>
      <c r="L252" s="243">
        <v>298.52</v>
      </c>
      <c r="N252" s="310"/>
      <c r="O252" s="312"/>
      <c r="P252" s="312"/>
      <c r="Q252" s="312"/>
      <c r="R252" s="326" t="e">
        <f t="shared" si="33"/>
        <v>#REF!</v>
      </c>
      <c r="S252" s="329">
        <f t="shared" si="38"/>
        <v>1</v>
      </c>
      <c r="T252" s="329" t="e">
        <f t="shared" si="35"/>
        <v>#REF!</v>
      </c>
      <c r="U252" s="326" t="e">
        <f t="shared" si="34"/>
        <v>#REF!</v>
      </c>
    </row>
    <row r="253" spans="1:21" ht="78.75" x14ac:dyDescent="0.2">
      <c r="A253" s="247" t="s">
        <v>545</v>
      </c>
      <c r="B253" s="94" t="s">
        <v>137</v>
      </c>
      <c r="C253" s="268">
        <v>36378</v>
      </c>
      <c r="D253" s="98" t="s">
        <v>546</v>
      </c>
      <c r="E253" s="94" t="s">
        <v>94</v>
      </c>
      <c r="F253" s="248">
        <v>18.2</v>
      </c>
      <c r="G253" s="259">
        <f t="shared" si="39"/>
        <v>12.03</v>
      </c>
      <c r="H253" s="248" t="e">
        <f>ROUND(G253*(1+#REF!),2)</f>
        <v>#REF!</v>
      </c>
      <c r="I253" s="248" t="e">
        <f t="shared" si="40"/>
        <v>#REF!</v>
      </c>
      <c r="J253" s="262">
        <v>15.6</v>
      </c>
      <c r="L253" s="243">
        <v>12.03</v>
      </c>
      <c r="N253" s="310"/>
      <c r="O253" s="312"/>
      <c r="P253" s="312"/>
      <c r="Q253" s="312"/>
      <c r="R253" s="326" t="e">
        <f t="shared" si="33"/>
        <v>#REF!</v>
      </c>
      <c r="S253" s="329">
        <f t="shared" si="38"/>
        <v>18.2</v>
      </c>
      <c r="T253" s="329" t="e">
        <f t="shared" si="35"/>
        <v>#REF!</v>
      </c>
      <c r="U253" s="326" t="e">
        <f t="shared" si="34"/>
        <v>#REF!</v>
      </c>
    </row>
    <row r="254" spans="1:21" ht="90" x14ac:dyDescent="0.2">
      <c r="A254" s="247" t="s">
        <v>547</v>
      </c>
      <c r="B254" s="94" t="s">
        <v>137</v>
      </c>
      <c r="C254" s="268">
        <v>1930</v>
      </c>
      <c r="D254" s="98" t="s">
        <v>548</v>
      </c>
      <c r="E254" s="94" t="s">
        <v>143</v>
      </c>
      <c r="F254" s="248">
        <v>1</v>
      </c>
      <c r="G254" s="259">
        <f t="shared" si="39"/>
        <v>36.1</v>
      </c>
      <c r="H254" s="248" t="e">
        <f>ROUND(G254*(1+#REF!),2)</f>
        <v>#REF!</v>
      </c>
      <c r="I254" s="248" t="e">
        <f t="shared" si="40"/>
        <v>#REF!</v>
      </c>
      <c r="J254" s="262">
        <v>46.82</v>
      </c>
      <c r="L254" s="243">
        <v>36.1</v>
      </c>
      <c r="N254" s="310"/>
      <c r="O254" s="312"/>
      <c r="P254" s="312"/>
      <c r="Q254" s="312"/>
      <c r="R254" s="326" t="e">
        <f t="shared" si="33"/>
        <v>#REF!</v>
      </c>
      <c r="S254" s="329">
        <f t="shared" si="38"/>
        <v>1</v>
      </c>
      <c r="T254" s="329" t="e">
        <f t="shared" si="35"/>
        <v>#REF!</v>
      </c>
      <c r="U254" s="326" t="e">
        <f t="shared" si="34"/>
        <v>#REF!</v>
      </c>
    </row>
    <row r="255" spans="1:21" ht="33.75" x14ac:dyDescent="0.2">
      <c r="A255" s="252" t="s">
        <v>549</v>
      </c>
      <c r="B255" s="253"/>
      <c r="C255" s="253"/>
      <c r="D255" s="96" t="s">
        <v>550</v>
      </c>
      <c r="E255" s="254"/>
      <c r="F255" s="255" t="s">
        <v>133</v>
      </c>
      <c r="G255" s="255">
        <v>0</v>
      </c>
      <c r="H255" s="255"/>
      <c r="I255" s="256" t="e">
        <f>SUM(I257:I276)</f>
        <v>#REF!</v>
      </c>
      <c r="J255" s="255">
        <v>0</v>
      </c>
      <c r="L255" s="243">
        <v>0</v>
      </c>
      <c r="N255" s="330"/>
      <c r="O255" s="335"/>
      <c r="P255" s="335"/>
      <c r="Q255" s="335"/>
      <c r="R255" s="333" t="e">
        <f t="shared" si="33"/>
        <v>#REF!</v>
      </c>
      <c r="S255" s="337"/>
      <c r="T255" s="338" t="e">
        <f>SUM(T257:T276)</f>
        <v>#REF!</v>
      </c>
      <c r="U255" s="333" t="e">
        <f t="shared" si="34"/>
        <v>#REF!</v>
      </c>
    </row>
    <row r="256" spans="1:21" ht="67.5" x14ac:dyDescent="0.2">
      <c r="A256" s="252" t="s">
        <v>551</v>
      </c>
      <c r="B256" s="253"/>
      <c r="C256" s="254"/>
      <c r="D256" s="96" t="s">
        <v>165</v>
      </c>
      <c r="E256" s="254"/>
      <c r="F256" s="255"/>
      <c r="G256" s="255"/>
      <c r="H256" s="255"/>
      <c r="I256" s="256"/>
      <c r="J256" s="255"/>
      <c r="N256" s="330"/>
      <c r="O256" s="335"/>
      <c r="P256" s="335"/>
      <c r="Q256" s="335"/>
      <c r="R256" s="333"/>
      <c r="S256" s="337"/>
      <c r="T256" s="337"/>
      <c r="U256" s="333"/>
    </row>
    <row r="257" spans="1:21" ht="112.5" x14ac:dyDescent="0.2">
      <c r="A257" s="247" t="s">
        <v>552</v>
      </c>
      <c r="B257" s="267" t="s">
        <v>137</v>
      </c>
      <c r="C257" s="268">
        <v>73686</v>
      </c>
      <c r="D257" s="98" t="s">
        <v>293</v>
      </c>
      <c r="E257" s="94" t="s">
        <v>187</v>
      </c>
      <c r="F257" s="248">
        <f>7.12*1.15</f>
        <v>8.1879999999999988</v>
      </c>
      <c r="G257" s="259">
        <f>ROUND(J257-(J257*$K$16),2)</f>
        <v>17.420000000000002</v>
      </c>
      <c r="H257" s="248" t="e">
        <f>ROUND(G257*(1+#REF!),2)</f>
        <v>#REF!</v>
      </c>
      <c r="I257" s="248" t="e">
        <f>F257*H257</f>
        <v>#REF!</v>
      </c>
      <c r="J257" s="262">
        <v>22.6</v>
      </c>
      <c r="L257" s="243">
        <v>17.420000000000002</v>
      </c>
      <c r="N257" s="310"/>
      <c r="O257" s="312"/>
      <c r="P257" s="312"/>
      <c r="Q257" s="312"/>
      <c r="R257" s="326" t="e">
        <f t="shared" si="33"/>
        <v>#REF!</v>
      </c>
      <c r="S257" s="329">
        <f t="shared" si="38"/>
        <v>8.1879999999999988</v>
      </c>
      <c r="T257" s="329" t="e">
        <f t="shared" si="35"/>
        <v>#REF!</v>
      </c>
      <c r="U257" s="326" t="e">
        <f t="shared" si="34"/>
        <v>#REF!</v>
      </c>
    </row>
    <row r="258" spans="1:21" ht="33.75" x14ac:dyDescent="0.2">
      <c r="A258" s="252" t="s">
        <v>553</v>
      </c>
      <c r="B258" s="253"/>
      <c r="C258" s="254"/>
      <c r="D258" s="96" t="s">
        <v>295</v>
      </c>
      <c r="E258" s="254"/>
      <c r="F258" s="255"/>
      <c r="G258" s="255"/>
      <c r="H258" s="255"/>
      <c r="I258" s="256"/>
      <c r="J258" s="255"/>
      <c r="N258" s="330"/>
      <c r="O258" s="335"/>
      <c r="P258" s="335"/>
      <c r="Q258" s="335"/>
      <c r="R258" s="336"/>
      <c r="S258" s="337"/>
      <c r="T258" s="337"/>
      <c r="U258" s="336"/>
    </row>
    <row r="259" spans="1:21" ht="326.25" x14ac:dyDescent="0.2">
      <c r="A259" s="247" t="s">
        <v>554</v>
      </c>
      <c r="B259" s="267" t="s">
        <v>137</v>
      </c>
      <c r="C259" s="268">
        <v>90091</v>
      </c>
      <c r="D259" s="98" t="s">
        <v>297</v>
      </c>
      <c r="E259" s="94" t="s">
        <v>179</v>
      </c>
      <c r="F259" s="264">
        <v>20.66</v>
      </c>
      <c r="G259" s="259">
        <f t="shared" ref="G259:G264" si="41">ROUND(J259-(J259*$K$16),2)</f>
        <v>3.37</v>
      </c>
      <c r="H259" s="248" t="e">
        <f>ROUND(G259*(1+#REF!),2)</f>
        <v>#REF!</v>
      </c>
      <c r="I259" s="248" t="e">
        <f t="shared" ref="I259:I264" si="42">F259*H259</f>
        <v>#REF!</v>
      </c>
      <c r="J259" s="262">
        <v>4.37</v>
      </c>
      <c r="L259" s="243">
        <v>3.37</v>
      </c>
      <c r="N259" s="310"/>
      <c r="O259" s="312"/>
      <c r="P259" s="312"/>
      <c r="Q259" s="312"/>
      <c r="R259" s="326" t="e">
        <f t="shared" si="33"/>
        <v>#REF!</v>
      </c>
      <c r="S259" s="329">
        <f t="shared" si="38"/>
        <v>20.66</v>
      </c>
      <c r="T259" s="329" t="e">
        <f t="shared" si="35"/>
        <v>#REF!</v>
      </c>
      <c r="U259" s="326" t="e">
        <f t="shared" si="34"/>
        <v>#REF!</v>
      </c>
    </row>
    <row r="260" spans="1:21" ht="135" x14ac:dyDescent="0.2">
      <c r="A260" s="247" t="s">
        <v>555</v>
      </c>
      <c r="B260" s="267" t="s">
        <v>137</v>
      </c>
      <c r="C260" s="94">
        <v>94097</v>
      </c>
      <c r="D260" s="97" t="s">
        <v>1248</v>
      </c>
      <c r="E260" s="94" t="s">
        <v>187</v>
      </c>
      <c r="F260" s="248">
        <v>18.559999999999999</v>
      </c>
      <c r="G260" s="259">
        <f t="shared" si="41"/>
        <v>2.98</v>
      </c>
      <c r="H260" s="248" t="e">
        <f>ROUND(G260*(1+#REF!),2)</f>
        <v>#REF!</v>
      </c>
      <c r="I260" s="248" t="e">
        <f t="shared" si="42"/>
        <v>#REF!</v>
      </c>
      <c r="J260" s="262">
        <v>3.86</v>
      </c>
      <c r="L260" s="243">
        <v>2.98</v>
      </c>
      <c r="N260" s="310"/>
      <c r="O260" s="312"/>
      <c r="P260" s="312"/>
      <c r="Q260" s="312"/>
      <c r="R260" s="326" t="e">
        <f t="shared" si="33"/>
        <v>#REF!</v>
      </c>
      <c r="S260" s="329">
        <f t="shared" si="38"/>
        <v>18.559999999999999</v>
      </c>
      <c r="T260" s="329" t="e">
        <f t="shared" si="35"/>
        <v>#REF!</v>
      </c>
      <c r="U260" s="326" t="e">
        <f t="shared" si="34"/>
        <v>#REF!</v>
      </c>
    </row>
    <row r="261" spans="1:21" ht="78.75" x14ac:dyDescent="0.2">
      <c r="A261" s="247" t="s">
        <v>556</v>
      </c>
      <c r="B261" s="269" t="s">
        <v>137</v>
      </c>
      <c r="C261" s="270">
        <v>93382</v>
      </c>
      <c r="D261" s="100" t="s">
        <v>310</v>
      </c>
      <c r="E261" s="94" t="s">
        <v>179</v>
      </c>
      <c r="F261" s="264">
        <v>11.31</v>
      </c>
      <c r="G261" s="259">
        <f t="shared" si="41"/>
        <v>13.65</v>
      </c>
      <c r="H261" s="248" t="e">
        <f>ROUND(G261*(1+#REF!),2)</f>
        <v>#REF!</v>
      </c>
      <c r="I261" s="248" t="e">
        <f t="shared" si="42"/>
        <v>#REF!</v>
      </c>
      <c r="J261" s="262">
        <v>17.7</v>
      </c>
      <c r="L261" s="243">
        <v>13.65</v>
      </c>
      <c r="N261" s="310"/>
      <c r="O261" s="312"/>
      <c r="P261" s="312"/>
      <c r="Q261" s="312"/>
      <c r="R261" s="326" t="e">
        <f t="shared" si="33"/>
        <v>#REF!</v>
      </c>
      <c r="S261" s="329">
        <f t="shared" si="38"/>
        <v>11.31</v>
      </c>
      <c r="T261" s="329" t="e">
        <f t="shared" si="35"/>
        <v>#REF!</v>
      </c>
      <c r="U261" s="326" t="e">
        <f t="shared" si="34"/>
        <v>#REF!</v>
      </c>
    </row>
    <row r="262" spans="1:21" ht="67.5" x14ac:dyDescent="0.2">
      <c r="A262" s="247" t="s">
        <v>557</v>
      </c>
      <c r="B262" s="269" t="s">
        <v>137</v>
      </c>
      <c r="C262" s="270">
        <v>72896</v>
      </c>
      <c r="D262" s="100" t="s">
        <v>191</v>
      </c>
      <c r="E262" s="94" t="s">
        <v>179</v>
      </c>
      <c r="F262" s="264">
        <v>11.22</v>
      </c>
      <c r="G262" s="259">
        <f t="shared" si="41"/>
        <v>1.99</v>
      </c>
      <c r="H262" s="248" t="e">
        <f>ROUND(G262*(1+#REF!),2)</f>
        <v>#REF!</v>
      </c>
      <c r="I262" s="248" t="e">
        <f t="shared" si="42"/>
        <v>#REF!</v>
      </c>
      <c r="J262" s="262">
        <v>2.58</v>
      </c>
      <c r="L262" s="243">
        <v>1.99</v>
      </c>
      <c r="N262" s="310"/>
      <c r="O262" s="312"/>
      <c r="P262" s="312"/>
      <c r="Q262" s="312"/>
      <c r="R262" s="326" t="e">
        <f t="shared" si="33"/>
        <v>#REF!</v>
      </c>
      <c r="S262" s="329">
        <f t="shared" si="38"/>
        <v>11.22</v>
      </c>
      <c r="T262" s="329" t="e">
        <f t="shared" si="35"/>
        <v>#REF!</v>
      </c>
      <c r="U262" s="326" t="e">
        <f t="shared" si="34"/>
        <v>#REF!</v>
      </c>
    </row>
    <row r="263" spans="1:21" ht="101.25" x14ac:dyDescent="0.2">
      <c r="A263" s="247" t="s">
        <v>558</v>
      </c>
      <c r="B263" s="269" t="s">
        <v>137</v>
      </c>
      <c r="C263" s="270">
        <v>93588</v>
      </c>
      <c r="D263" s="100" t="s">
        <v>313</v>
      </c>
      <c r="E263" s="94" t="s">
        <v>194</v>
      </c>
      <c r="F263" s="264">
        <v>112.25</v>
      </c>
      <c r="G263" s="259">
        <f t="shared" si="41"/>
        <v>1</v>
      </c>
      <c r="H263" s="248" t="e">
        <f>ROUND(G263*(1+#REF!),2)</f>
        <v>#REF!</v>
      </c>
      <c r="I263" s="248" t="e">
        <f t="shared" si="42"/>
        <v>#REF!</v>
      </c>
      <c r="J263" s="262">
        <v>1.3</v>
      </c>
      <c r="L263" s="243">
        <v>1</v>
      </c>
      <c r="N263" s="310"/>
      <c r="O263" s="312"/>
      <c r="P263" s="312"/>
      <c r="Q263" s="312"/>
      <c r="R263" s="326" t="e">
        <f t="shared" si="33"/>
        <v>#REF!</v>
      </c>
      <c r="S263" s="329">
        <f t="shared" si="38"/>
        <v>112.25</v>
      </c>
      <c r="T263" s="329" t="e">
        <f t="shared" si="35"/>
        <v>#REF!</v>
      </c>
      <c r="U263" s="326" t="e">
        <f t="shared" si="34"/>
        <v>#REF!</v>
      </c>
    </row>
    <row r="264" spans="1:21" ht="90" x14ac:dyDescent="0.2">
      <c r="A264" s="247" t="s">
        <v>559</v>
      </c>
      <c r="B264" s="269" t="s">
        <v>137</v>
      </c>
      <c r="C264" s="270" t="s">
        <v>196</v>
      </c>
      <c r="D264" s="101" t="s">
        <v>197</v>
      </c>
      <c r="E264" s="94" t="s">
        <v>179</v>
      </c>
      <c r="F264" s="264">
        <v>11.22</v>
      </c>
      <c r="G264" s="259">
        <f t="shared" si="41"/>
        <v>1.05</v>
      </c>
      <c r="H264" s="248" t="e">
        <f>ROUND(G264*(1+#REF!),2)</f>
        <v>#REF!</v>
      </c>
      <c r="I264" s="248" t="e">
        <f t="shared" si="42"/>
        <v>#REF!</v>
      </c>
      <c r="J264" s="262">
        <v>1.36</v>
      </c>
      <c r="L264" s="243">
        <v>1.05</v>
      </c>
      <c r="N264" s="310"/>
      <c r="O264" s="312"/>
      <c r="P264" s="312"/>
      <c r="Q264" s="312"/>
      <c r="R264" s="326" t="e">
        <f t="shared" si="33"/>
        <v>#REF!</v>
      </c>
      <c r="S264" s="329">
        <f t="shared" si="38"/>
        <v>11.22</v>
      </c>
      <c r="T264" s="329" t="e">
        <f t="shared" si="35"/>
        <v>#REF!</v>
      </c>
      <c r="U264" s="326" t="e">
        <f t="shared" si="34"/>
        <v>#REF!</v>
      </c>
    </row>
    <row r="265" spans="1:21" ht="22.5" x14ac:dyDescent="0.2">
      <c r="A265" s="252" t="s">
        <v>560</v>
      </c>
      <c r="B265" s="253"/>
      <c r="C265" s="254"/>
      <c r="D265" s="96" t="s">
        <v>330</v>
      </c>
      <c r="E265" s="254"/>
      <c r="F265" s="255"/>
      <c r="G265" s="255"/>
      <c r="H265" s="255"/>
      <c r="I265" s="256"/>
      <c r="J265" s="255"/>
      <c r="N265" s="330"/>
      <c r="O265" s="335"/>
      <c r="P265" s="335"/>
      <c r="Q265" s="335"/>
      <c r="R265" s="336"/>
      <c r="S265" s="337"/>
      <c r="T265" s="337"/>
      <c r="U265" s="336"/>
    </row>
    <row r="266" spans="1:21" ht="112.5" x14ac:dyDescent="0.2">
      <c r="A266" s="247" t="s">
        <v>561</v>
      </c>
      <c r="B266" s="267" t="s">
        <v>151</v>
      </c>
      <c r="C266" s="94" t="s">
        <v>1276</v>
      </c>
      <c r="D266" s="98" t="s">
        <v>332</v>
      </c>
      <c r="E266" s="94" t="s">
        <v>187</v>
      </c>
      <c r="F266" s="248">
        <v>38.97</v>
      </c>
      <c r="G266" s="259">
        <f t="shared" ref="G266:G276" si="43">ROUND(J266-(J266*$K$16),2)</f>
        <v>47.41</v>
      </c>
      <c r="H266" s="248" t="e">
        <f>ROUND(G266*(1+#REF!),2)</f>
        <v>#REF!</v>
      </c>
      <c r="I266" s="248" t="e">
        <f>F266*H266</f>
        <v>#REF!</v>
      </c>
      <c r="J266" s="259">
        <v>61.49</v>
      </c>
      <c r="L266" s="243">
        <v>47.41</v>
      </c>
      <c r="N266" s="310"/>
      <c r="O266" s="312"/>
      <c r="P266" s="312"/>
      <c r="Q266" s="312"/>
      <c r="R266" s="326" t="e">
        <f t="shared" si="33"/>
        <v>#REF!</v>
      </c>
      <c r="S266" s="329">
        <f t="shared" si="38"/>
        <v>38.97</v>
      </c>
      <c r="T266" s="329" t="e">
        <f t="shared" si="35"/>
        <v>#REF!</v>
      </c>
      <c r="U266" s="326" t="e">
        <f t="shared" si="34"/>
        <v>#REF!</v>
      </c>
    </row>
    <row r="267" spans="1:21" ht="135" x14ac:dyDescent="0.2">
      <c r="A267" s="247" t="s">
        <v>562</v>
      </c>
      <c r="B267" s="94" t="s">
        <v>137</v>
      </c>
      <c r="C267" s="94">
        <v>83534</v>
      </c>
      <c r="D267" s="97" t="s">
        <v>1250</v>
      </c>
      <c r="E267" s="94" t="s">
        <v>179</v>
      </c>
      <c r="F267" s="248">
        <v>1.86</v>
      </c>
      <c r="G267" s="259">
        <f t="shared" si="43"/>
        <v>311.2</v>
      </c>
      <c r="H267" s="248" t="e">
        <f>ROUND(G267*(1+#REF!),2)</f>
        <v>#REF!</v>
      </c>
      <c r="I267" s="248" t="e">
        <f t="shared" ref="I267:I276" si="44">F267*H267</f>
        <v>#REF!</v>
      </c>
      <c r="J267" s="262">
        <v>403.63</v>
      </c>
      <c r="L267" s="243">
        <v>311.2</v>
      </c>
      <c r="N267" s="310"/>
      <c r="O267" s="312"/>
      <c r="P267" s="312"/>
      <c r="Q267" s="312"/>
      <c r="R267" s="326" t="e">
        <f t="shared" si="33"/>
        <v>#REF!</v>
      </c>
      <c r="S267" s="329">
        <f t="shared" si="38"/>
        <v>1.86</v>
      </c>
      <c r="T267" s="329" t="e">
        <f t="shared" si="35"/>
        <v>#REF!</v>
      </c>
      <c r="U267" s="326" t="e">
        <f t="shared" si="34"/>
        <v>#REF!</v>
      </c>
    </row>
    <row r="268" spans="1:21" ht="112.5" x14ac:dyDescent="0.2">
      <c r="A268" s="247" t="s">
        <v>563</v>
      </c>
      <c r="B268" s="267" t="s">
        <v>151</v>
      </c>
      <c r="C268" s="268" t="s">
        <v>335</v>
      </c>
      <c r="D268" s="98" t="s">
        <v>336</v>
      </c>
      <c r="E268" s="94" t="s">
        <v>179</v>
      </c>
      <c r="F268" s="248">
        <v>5.57</v>
      </c>
      <c r="G268" s="259">
        <f t="shared" si="43"/>
        <v>295.89</v>
      </c>
      <c r="H268" s="248" t="e">
        <f>ROUND(G268*(1+#REF!),2)</f>
        <v>#REF!</v>
      </c>
      <c r="I268" s="248" t="e">
        <f t="shared" si="44"/>
        <v>#REF!</v>
      </c>
      <c r="J268" s="262">
        <v>383.77</v>
      </c>
      <c r="L268" s="243">
        <v>295.89</v>
      </c>
      <c r="N268" s="310"/>
      <c r="O268" s="312"/>
      <c r="P268" s="312"/>
      <c r="Q268" s="312"/>
      <c r="R268" s="326" t="e">
        <f t="shared" si="33"/>
        <v>#REF!</v>
      </c>
      <c r="S268" s="329">
        <f t="shared" si="38"/>
        <v>5.57</v>
      </c>
      <c r="T268" s="329" t="e">
        <f t="shared" si="35"/>
        <v>#REF!</v>
      </c>
      <c r="U268" s="326" t="e">
        <f t="shared" si="34"/>
        <v>#REF!</v>
      </c>
    </row>
    <row r="269" spans="1:21" ht="135" x14ac:dyDescent="0.2">
      <c r="A269" s="247" t="s">
        <v>564</v>
      </c>
      <c r="B269" s="94" t="s">
        <v>137</v>
      </c>
      <c r="C269" s="94">
        <v>83534</v>
      </c>
      <c r="D269" s="97" t="s">
        <v>1250</v>
      </c>
      <c r="E269" s="94" t="s">
        <v>179</v>
      </c>
      <c r="F269" s="248">
        <v>1.1399999999999999</v>
      </c>
      <c r="G269" s="259">
        <f t="shared" si="43"/>
        <v>311.2</v>
      </c>
      <c r="H269" s="248" t="e">
        <f>ROUND(G269*(1+#REF!),2)</f>
        <v>#REF!</v>
      </c>
      <c r="I269" s="248" t="e">
        <f t="shared" si="44"/>
        <v>#REF!</v>
      </c>
      <c r="J269" s="262">
        <v>403.63</v>
      </c>
      <c r="L269" s="243">
        <v>311.2</v>
      </c>
      <c r="N269" s="310"/>
      <c r="O269" s="312"/>
      <c r="P269" s="312"/>
      <c r="Q269" s="312"/>
      <c r="R269" s="326" t="e">
        <f t="shared" si="33"/>
        <v>#REF!</v>
      </c>
      <c r="S269" s="329">
        <f t="shared" si="38"/>
        <v>1.1399999999999999</v>
      </c>
      <c r="T269" s="329" t="e">
        <f t="shared" si="35"/>
        <v>#REF!</v>
      </c>
      <c r="U269" s="326" t="e">
        <f t="shared" si="34"/>
        <v>#REF!</v>
      </c>
    </row>
    <row r="270" spans="1:21" ht="78.75" x14ac:dyDescent="0.2">
      <c r="A270" s="247" t="s">
        <v>565</v>
      </c>
      <c r="B270" s="267" t="s">
        <v>137</v>
      </c>
      <c r="C270" s="268" t="s">
        <v>338</v>
      </c>
      <c r="D270" s="98" t="s">
        <v>566</v>
      </c>
      <c r="E270" s="94" t="s">
        <v>179</v>
      </c>
      <c r="F270" s="248">
        <f>F267+F268+F269</f>
        <v>8.57</v>
      </c>
      <c r="G270" s="259">
        <f t="shared" si="43"/>
        <v>63.89</v>
      </c>
      <c r="H270" s="248" t="e">
        <f>ROUND(G270*(1+#REF!),2)</f>
        <v>#REF!</v>
      </c>
      <c r="I270" s="248" t="e">
        <f t="shared" si="44"/>
        <v>#REF!</v>
      </c>
      <c r="J270" s="262">
        <v>82.87</v>
      </c>
      <c r="L270" s="243">
        <v>63.89</v>
      </c>
      <c r="N270" s="310"/>
      <c r="O270" s="312"/>
      <c r="P270" s="312"/>
      <c r="Q270" s="312"/>
      <c r="R270" s="326" t="e">
        <f t="shared" si="33"/>
        <v>#REF!</v>
      </c>
      <c r="S270" s="329">
        <f t="shared" si="38"/>
        <v>8.57</v>
      </c>
      <c r="T270" s="329" t="e">
        <f t="shared" si="35"/>
        <v>#REF!</v>
      </c>
      <c r="U270" s="326" t="e">
        <f t="shared" si="34"/>
        <v>#REF!</v>
      </c>
    </row>
    <row r="271" spans="1:21" ht="56.25" x14ac:dyDescent="0.2">
      <c r="A271" s="247" t="s">
        <v>567</v>
      </c>
      <c r="B271" s="267" t="s">
        <v>151</v>
      </c>
      <c r="C271" s="268" t="s">
        <v>64</v>
      </c>
      <c r="D271" s="98" t="s">
        <v>65</v>
      </c>
      <c r="E271" s="94" t="s">
        <v>341</v>
      </c>
      <c r="F271" s="248">
        <v>556.5</v>
      </c>
      <c r="G271" s="259">
        <f t="shared" si="43"/>
        <v>5.37</v>
      </c>
      <c r="H271" s="248" t="e">
        <f>ROUND(G271*(1+#REF!),2)</f>
        <v>#REF!</v>
      </c>
      <c r="I271" s="248" t="e">
        <f t="shared" si="44"/>
        <v>#REF!</v>
      </c>
      <c r="J271" s="262">
        <v>6.96</v>
      </c>
      <c r="L271" s="243">
        <v>5.37</v>
      </c>
      <c r="N271" s="310"/>
      <c r="O271" s="312"/>
      <c r="P271" s="312"/>
      <c r="Q271" s="312"/>
      <c r="R271" s="326" t="e">
        <f t="shared" si="33"/>
        <v>#REF!</v>
      </c>
      <c r="S271" s="329">
        <f t="shared" si="38"/>
        <v>556.5</v>
      </c>
      <c r="T271" s="329" t="e">
        <f t="shared" si="35"/>
        <v>#REF!</v>
      </c>
      <c r="U271" s="326" t="e">
        <f t="shared" si="34"/>
        <v>#REF!</v>
      </c>
    </row>
    <row r="272" spans="1:21" ht="101.25" x14ac:dyDescent="0.2">
      <c r="A272" s="247" t="s">
        <v>568</v>
      </c>
      <c r="B272" s="94" t="s">
        <v>137</v>
      </c>
      <c r="C272" s="94" t="s">
        <v>343</v>
      </c>
      <c r="D272" s="97" t="s">
        <v>344</v>
      </c>
      <c r="E272" s="94" t="s">
        <v>140</v>
      </c>
      <c r="F272" s="248">
        <v>24.6</v>
      </c>
      <c r="G272" s="259">
        <f t="shared" si="43"/>
        <v>35.630000000000003</v>
      </c>
      <c r="H272" s="248" t="e">
        <f>ROUND(G272*(1+#REF!),2)</f>
        <v>#REF!</v>
      </c>
      <c r="I272" s="248" t="e">
        <f t="shared" si="44"/>
        <v>#REF!</v>
      </c>
      <c r="J272" s="262">
        <v>46.21</v>
      </c>
      <c r="L272" s="243">
        <v>35.630000000000003</v>
      </c>
      <c r="N272" s="310"/>
      <c r="O272" s="312"/>
      <c r="P272" s="312"/>
      <c r="Q272" s="312"/>
      <c r="R272" s="326" t="e">
        <f t="shared" si="33"/>
        <v>#REF!</v>
      </c>
      <c r="S272" s="329">
        <f t="shared" si="38"/>
        <v>24.6</v>
      </c>
      <c r="T272" s="329" t="e">
        <f t="shared" si="35"/>
        <v>#REF!</v>
      </c>
      <c r="U272" s="326" t="e">
        <f t="shared" si="34"/>
        <v>#REF!</v>
      </c>
    </row>
    <row r="273" spans="1:21" ht="146.25" x14ac:dyDescent="0.2">
      <c r="A273" s="247" t="s">
        <v>569</v>
      </c>
      <c r="B273" s="94" t="s">
        <v>120</v>
      </c>
      <c r="C273" s="94" t="s">
        <v>570</v>
      </c>
      <c r="D273" s="97" t="s">
        <v>571</v>
      </c>
      <c r="E273" s="94" t="s">
        <v>352</v>
      </c>
      <c r="F273" s="248">
        <v>1</v>
      </c>
      <c r="G273" s="259">
        <f t="shared" si="43"/>
        <v>1888.95</v>
      </c>
      <c r="H273" s="248" t="e">
        <f>ROUND(G273*(1+#REF!),2)</f>
        <v>#REF!</v>
      </c>
      <c r="I273" s="248" t="e">
        <f t="shared" si="44"/>
        <v>#REF!</v>
      </c>
      <c r="J273" s="248">
        <v>2450</v>
      </c>
      <c r="L273" s="243">
        <v>1888.95</v>
      </c>
      <c r="N273" s="310"/>
      <c r="O273" s="312"/>
      <c r="P273" s="312"/>
      <c r="Q273" s="312"/>
      <c r="R273" s="326" t="e">
        <f t="shared" si="33"/>
        <v>#REF!</v>
      </c>
      <c r="S273" s="329">
        <f t="shared" si="38"/>
        <v>1</v>
      </c>
      <c r="T273" s="329" t="e">
        <f t="shared" si="35"/>
        <v>#REF!</v>
      </c>
      <c r="U273" s="326" t="e">
        <f t="shared" si="34"/>
        <v>#REF!</v>
      </c>
    </row>
    <row r="274" spans="1:21" ht="213.75" x14ac:dyDescent="0.2">
      <c r="A274" s="247" t="s">
        <v>572</v>
      </c>
      <c r="B274" s="94" t="s">
        <v>573</v>
      </c>
      <c r="C274" s="94" t="s">
        <v>573</v>
      </c>
      <c r="D274" s="97" t="s">
        <v>574</v>
      </c>
      <c r="E274" s="94" t="s">
        <v>143</v>
      </c>
      <c r="F274" s="248">
        <v>1</v>
      </c>
      <c r="G274" s="259">
        <f t="shared" si="43"/>
        <v>509.3</v>
      </c>
      <c r="H274" s="248" t="e">
        <f>ROUND(G274*(1+#REF!),2)</f>
        <v>#REF!</v>
      </c>
      <c r="I274" s="248" t="e">
        <f t="shared" si="44"/>
        <v>#REF!</v>
      </c>
      <c r="J274" s="248">
        <v>660.57</v>
      </c>
      <c r="L274" s="243">
        <v>509.3</v>
      </c>
      <c r="N274" s="310"/>
      <c r="O274" s="312"/>
      <c r="P274" s="312"/>
      <c r="Q274" s="312"/>
      <c r="R274" s="326" t="e">
        <f t="shared" ref="R274:R337" si="45">O274/I274</f>
        <v>#REF!</v>
      </c>
      <c r="S274" s="329">
        <f t="shared" si="38"/>
        <v>1</v>
      </c>
      <c r="T274" s="329" t="e">
        <f t="shared" si="35"/>
        <v>#REF!</v>
      </c>
      <c r="U274" s="326" t="e">
        <f t="shared" ref="U274:U337" si="46">1-R274</f>
        <v>#REF!</v>
      </c>
    </row>
    <row r="275" spans="1:21" ht="168.75" x14ac:dyDescent="0.2">
      <c r="A275" s="247" t="s">
        <v>575</v>
      </c>
      <c r="B275" s="94" t="s">
        <v>120</v>
      </c>
      <c r="C275" s="94" t="s">
        <v>570</v>
      </c>
      <c r="D275" s="97" t="s">
        <v>576</v>
      </c>
      <c r="E275" s="94" t="s">
        <v>96</v>
      </c>
      <c r="F275" s="248">
        <v>4</v>
      </c>
      <c r="G275" s="259">
        <f t="shared" si="43"/>
        <v>657.13</v>
      </c>
      <c r="H275" s="248" t="e">
        <f>ROUND(G275*(1+#REF!),2)</f>
        <v>#REF!</v>
      </c>
      <c r="I275" s="248" t="e">
        <f t="shared" si="44"/>
        <v>#REF!</v>
      </c>
      <c r="J275" s="248">
        <v>852.31</v>
      </c>
      <c r="L275" s="243">
        <v>657.13</v>
      </c>
      <c r="N275" s="310"/>
      <c r="O275" s="312"/>
      <c r="P275" s="312"/>
      <c r="Q275" s="312"/>
      <c r="R275" s="326" t="e">
        <f t="shared" si="45"/>
        <v>#REF!</v>
      </c>
      <c r="S275" s="329">
        <f t="shared" si="38"/>
        <v>4</v>
      </c>
      <c r="T275" s="329" t="e">
        <f t="shared" ref="T275:T338" si="47">I275-Q275</f>
        <v>#REF!</v>
      </c>
      <c r="U275" s="326" t="e">
        <f t="shared" si="46"/>
        <v>#REF!</v>
      </c>
    </row>
    <row r="276" spans="1:21" ht="168.75" x14ac:dyDescent="0.2">
      <c r="A276" s="247" t="s">
        <v>577</v>
      </c>
      <c r="B276" s="94" t="s">
        <v>120</v>
      </c>
      <c r="C276" s="94" t="s">
        <v>570</v>
      </c>
      <c r="D276" s="97" t="s">
        <v>578</v>
      </c>
      <c r="E276" s="94" t="s">
        <v>96</v>
      </c>
      <c r="F276" s="248">
        <v>1</v>
      </c>
      <c r="G276" s="259">
        <f t="shared" si="43"/>
        <v>824.39</v>
      </c>
      <c r="H276" s="248" t="e">
        <f>ROUND(G276*(1+#REF!),2)</f>
        <v>#REF!</v>
      </c>
      <c r="I276" s="248" t="e">
        <f t="shared" si="44"/>
        <v>#REF!</v>
      </c>
      <c r="J276" s="248">
        <v>1069.25</v>
      </c>
      <c r="L276" s="243">
        <v>824.39</v>
      </c>
      <c r="N276" s="310"/>
      <c r="O276" s="312"/>
      <c r="P276" s="312"/>
      <c r="Q276" s="312"/>
      <c r="R276" s="326" t="e">
        <f t="shared" si="45"/>
        <v>#REF!</v>
      </c>
      <c r="S276" s="329">
        <f t="shared" si="38"/>
        <v>1</v>
      </c>
      <c r="T276" s="329" t="e">
        <f t="shared" si="47"/>
        <v>#REF!</v>
      </c>
      <c r="U276" s="326" t="e">
        <f t="shared" si="46"/>
        <v>#REF!</v>
      </c>
    </row>
    <row r="277" spans="1:21" ht="45" x14ac:dyDescent="0.2">
      <c r="A277" s="252" t="s">
        <v>579</v>
      </c>
      <c r="B277" s="253"/>
      <c r="C277" s="254"/>
      <c r="D277" s="96" t="s">
        <v>580</v>
      </c>
      <c r="E277" s="254"/>
      <c r="F277" s="255"/>
      <c r="G277" s="255"/>
      <c r="H277" s="255"/>
      <c r="I277" s="256" t="e">
        <f>SUM(I279:I347)</f>
        <v>#REF!</v>
      </c>
      <c r="J277" s="255"/>
      <c r="N277" s="330"/>
      <c r="O277" s="335"/>
      <c r="P277" s="335"/>
      <c r="Q277" s="335"/>
      <c r="R277" s="333" t="e">
        <f t="shared" si="45"/>
        <v>#REF!</v>
      </c>
      <c r="S277" s="337"/>
      <c r="T277" s="338" t="e">
        <f>SUM(T279:T347)</f>
        <v>#REF!</v>
      </c>
      <c r="U277" s="333" t="e">
        <f t="shared" si="46"/>
        <v>#REF!</v>
      </c>
    </row>
    <row r="278" spans="1:21" ht="22.5" x14ac:dyDescent="0.2">
      <c r="A278" s="252" t="s">
        <v>581</v>
      </c>
      <c r="B278" s="253"/>
      <c r="C278" s="254"/>
      <c r="D278" s="96" t="s">
        <v>582</v>
      </c>
      <c r="E278" s="254"/>
      <c r="F278" s="255"/>
      <c r="G278" s="255"/>
      <c r="H278" s="255"/>
      <c r="I278" s="256"/>
      <c r="J278" s="255"/>
      <c r="N278" s="330"/>
      <c r="O278" s="335"/>
      <c r="P278" s="335"/>
      <c r="Q278" s="335"/>
      <c r="R278" s="333"/>
      <c r="S278" s="337"/>
      <c r="T278" s="337"/>
      <c r="U278" s="333"/>
    </row>
    <row r="279" spans="1:21" ht="112.5" x14ac:dyDescent="0.2">
      <c r="A279" s="247" t="s">
        <v>583</v>
      </c>
      <c r="B279" s="267" t="s">
        <v>137</v>
      </c>
      <c r="C279" s="268">
        <v>73686</v>
      </c>
      <c r="D279" s="98" t="s">
        <v>293</v>
      </c>
      <c r="E279" s="268" t="s">
        <v>187</v>
      </c>
      <c r="F279" s="272">
        <v>25.25</v>
      </c>
      <c r="G279" s="259">
        <f>ROUND(J279-(J279*$K$16),2)</f>
        <v>17.420000000000002</v>
      </c>
      <c r="H279" s="248" t="e">
        <f>ROUND(G279*(1+#REF!),2)</f>
        <v>#REF!</v>
      </c>
      <c r="I279" s="248" t="e">
        <f>F279*H279</f>
        <v>#REF!</v>
      </c>
      <c r="J279" s="262">
        <v>22.6</v>
      </c>
      <c r="L279" s="243">
        <v>17.420000000000002</v>
      </c>
      <c r="N279" s="310"/>
      <c r="O279" s="312"/>
      <c r="P279" s="312"/>
      <c r="Q279" s="312"/>
      <c r="R279" s="326" t="e">
        <f t="shared" si="45"/>
        <v>#REF!</v>
      </c>
      <c r="S279" s="329">
        <f t="shared" si="38"/>
        <v>25.25</v>
      </c>
      <c r="T279" s="329" t="e">
        <f t="shared" si="47"/>
        <v>#REF!</v>
      </c>
      <c r="U279" s="326" t="e">
        <f t="shared" si="46"/>
        <v>#REF!</v>
      </c>
    </row>
    <row r="280" spans="1:21" ht="33.75" x14ac:dyDescent="0.2">
      <c r="A280" s="252" t="s">
        <v>584</v>
      </c>
      <c r="B280" s="253"/>
      <c r="C280" s="254"/>
      <c r="D280" s="96" t="s">
        <v>295</v>
      </c>
      <c r="E280" s="254"/>
      <c r="F280" s="255"/>
      <c r="G280" s="255"/>
      <c r="H280" s="255"/>
      <c r="I280" s="256"/>
      <c r="J280" s="255"/>
      <c r="N280" s="330"/>
      <c r="O280" s="335"/>
      <c r="P280" s="335"/>
      <c r="Q280" s="335"/>
      <c r="R280" s="336"/>
      <c r="S280" s="337"/>
      <c r="T280" s="337"/>
      <c r="U280" s="336"/>
    </row>
    <row r="281" spans="1:21" ht="53.45" customHeight="1" x14ac:dyDescent="0.2">
      <c r="A281" s="247" t="s">
        <v>585</v>
      </c>
      <c r="B281" s="267" t="s">
        <v>137</v>
      </c>
      <c r="C281" s="268">
        <v>90091</v>
      </c>
      <c r="D281" s="98" t="s">
        <v>297</v>
      </c>
      <c r="E281" s="268" t="s">
        <v>179</v>
      </c>
      <c r="F281" s="272">
        <v>69.03</v>
      </c>
      <c r="G281" s="259">
        <f t="shared" ref="G281:G288" si="48">ROUND(J281-(J281*$K$16),2)</f>
        <v>3.37</v>
      </c>
      <c r="H281" s="272" t="e">
        <f>ROUND(G281*(1+#REF!),2)</f>
        <v>#REF!</v>
      </c>
      <c r="I281" s="248" t="e">
        <f t="shared" ref="I281:I288" si="49">F281*H281</f>
        <v>#REF!</v>
      </c>
      <c r="J281" s="262">
        <v>4.37</v>
      </c>
      <c r="L281" s="243">
        <v>3.37</v>
      </c>
      <c r="N281" s="310"/>
      <c r="O281" s="312"/>
      <c r="P281" s="312"/>
      <c r="Q281" s="312"/>
      <c r="R281" s="326" t="e">
        <f t="shared" si="45"/>
        <v>#REF!</v>
      </c>
      <c r="S281" s="329">
        <f t="shared" si="38"/>
        <v>69.03</v>
      </c>
      <c r="T281" s="329" t="e">
        <f t="shared" si="47"/>
        <v>#REF!</v>
      </c>
      <c r="U281" s="326" t="e">
        <f t="shared" si="46"/>
        <v>#REF!</v>
      </c>
    </row>
    <row r="282" spans="1:21" ht="53.45" customHeight="1" x14ac:dyDescent="0.2">
      <c r="A282" s="247" t="s">
        <v>586</v>
      </c>
      <c r="B282" s="269" t="s">
        <v>137</v>
      </c>
      <c r="C282" s="270">
        <v>90093</v>
      </c>
      <c r="D282" s="100" t="s">
        <v>299</v>
      </c>
      <c r="E282" s="270" t="s">
        <v>179</v>
      </c>
      <c r="F282" s="274">
        <v>42.09</v>
      </c>
      <c r="G282" s="259">
        <f t="shared" si="48"/>
        <v>2.09</v>
      </c>
      <c r="H282" s="274" t="e">
        <f>ROUND(G282*(1+#REF!),2)</f>
        <v>#REF!</v>
      </c>
      <c r="I282" s="248" t="e">
        <f t="shared" si="49"/>
        <v>#REF!</v>
      </c>
      <c r="J282" s="262">
        <v>2.71</v>
      </c>
      <c r="L282" s="243">
        <v>2.09</v>
      </c>
      <c r="N282" s="310"/>
      <c r="O282" s="312"/>
      <c r="P282" s="312"/>
      <c r="Q282" s="312"/>
      <c r="R282" s="326" t="e">
        <f t="shared" si="45"/>
        <v>#REF!</v>
      </c>
      <c r="S282" s="329">
        <f t="shared" si="38"/>
        <v>42.09</v>
      </c>
      <c r="T282" s="329" t="e">
        <f t="shared" si="47"/>
        <v>#REF!</v>
      </c>
      <c r="U282" s="326" t="e">
        <f t="shared" si="46"/>
        <v>#REF!</v>
      </c>
    </row>
    <row r="283" spans="1:21" ht="112.5" x14ac:dyDescent="0.2">
      <c r="A283" s="247" t="s">
        <v>587</v>
      </c>
      <c r="B283" s="269" t="s">
        <v>137</v>
      </c>
      <c r="C283" s="270" t="s">
        <v>184</v>
      </c>
      <c r="D283" s="100" t="s">
        <v>307</v>
      </c>
      <c r="E283" s="270" t="s">
        <v>179</v>
      </c>
      <c r="F283" s="274">
        <v>5.77</v>
      </c>
      <c r="G283" s="259">
        <f t="shared" si="48"/>
        <v>22.41</v>
      </c>
      <c r="H283" s="274" t="e">
        <f>ROUND(G283*(1+#REF!),2)</f>
        <v>#REF!</v>
      </c>
      <c r="I283" s="248" t="e">
        <f t="shared" si="49"/>
        <v>#REF!</v>
      </c>
      <c r="J283" s="262">
        <v>29.06</v>
      </c>
      <c r="L283" s="243">
        <v>22.41</v>
      </c>
      <c r="N283" s="310"/>
      <c r="O283" s="312"/>
      <c r="P283" s="312"/>
      <c r="Q283" s="312"/>
      <c r="R283" s="326" t="e">
        <f t="shared" si="45"/>
        <v>#REF!</v>
      </c>
      <c r="S283" s="329">
        <f t="shared" si="38"/>
        <v>5.77</v>
      </c>
      <c r="T283" s="329" t="e">
        <f t="shared" si="47"/>
        <v>#REF!</v>
      </c>
      <c r="U283" s="326" t="e">
        <f t="shared" si="46"/>
        <v>#REF!</v>
      </c>
    </row>
    <row r="284" spans="1:21" ht="135" x14ac:dyDescent="0.2">
      <c r="A284" s="247" t="s">
        <v>588</v>
      </c>
      <c r="B284" s="269" t="s">
        <v>137</v>
      </c>
      <c r="C284" s="94">
        <v>94097</v>
      </c>
      <c r="D284" s="97" t="s">
        <v>1248</v>
      </c>
      <c r="E284" s="270" t="s">
        <v>187</v>
      </c>
      <c r="F284" s="274">
        <v>42.14</v>
      </c>
      <c r="G284" s="259">
        <f t="shared" si="48"/>
        <v>2.98</v>
      </c>
      <c r="H284" s="274" t="e">
        <f>ROUND(G284*(1+#REF!),2)</f>
        <v>#REF!</v>
      </c>
      <c r="I284" s="248" t="e">
        <f t="shared" si="49"/>
        <v>#REF!</v>
      </c>
      <c r="J284" s="262">
        <v>3.86</v>
      </c>
      <c r="L284" s="243">
        <v>2.98</v>
      </c>
      <c r="N284" s="310"/>
      <c r="O284" s="312"/>
      <c r="P284" s="312"/>
      <c r="Q284" s="312"/>
      <c r="R284" s="326" t="e">
        <f t="shared" si="45"/>
        <v>#REF!</v>
      </c>
      <c r="S284" s="329">
        <f t="shared" si="38"/>
        <v>42.14</v>
      </c>
      <c r="T284" s="329" t="e">
        <f t="shared" si="47"/>
        <v>#REF!</v>
      </c>
      <c r="U284" s="326" t="e">
        <f t="shared" si="46"/>
        <v>#REF!</v>
      </c>
    </row>
    <row r="285" spans="1:21" ht="78.75" x14ac:dyDescent="0.2">
      <c r="A285" s="247" t="s">
        <v>589</v>
      </c>
      <c r="B285" s="269" t="s">
        <v>137</v>
      </c>
      <c r="C285" s="270">
        <v>93382</v>
      </c>
      <c r="D285" s="100" t="s">
        <v>310</v>
      </c>
      <c r="E285" s="270" t="s">
        <v>179</v>
      </c>
      <c r="F285" s="274">
        <v>49.21</v>
      </c>
      <c r="G285" s="259">
        <f t="shared" si="48"/>
        <v>13.65</v>
      </c>
      <c r="H285" s="274" t="e">
        <f>ROUND(G285*(1+#REF!),2)</f>
        <v>#REF!</v>
      </c>
      <c r="I285" s="248" t="e">
        <f t="shared" si="49"/>
        <v>#REF!</v>
      </c>
      <c r="J285" s="262">
        <v>17.7</v>
      </c>
      <c r="L285" s="243">
        <v>13.65</v>
      </c>
      <c r="N285" s="310"/>
      <c r="O285" s="312"/>
      <c r="P285" s="312"/>
      <c r="Q285" s="312"/>
      <c r="R285" s="326" t="e">
        <f t="shared" si="45"/>
        <v>#REF!</v>
      </c>
      <c r="S285" s="329">
        <f t="shared" si="38"/>
        <v>49.21</v>
      </c>
      <c r="T285" s="329" t="e">
        <f t="shared" si="47"/>
        <v>#REF!</v>
      </c>
      <c r="U285" s="326" t="e">
        <f t="shared" si="46"/>
        <v>#REF!</v>
      </c>
    </row>
    <row r="286" spans="1:21" ht="67.5" x14ac:dyDescent="0.2">
      <c r="A286" s="247" t="s">
        <v>590</v>
      </c>
      <c r="B286" s="269" t="s">
        <v>137</v>
      </c>
      <c r="C286" s="270">
        <v>72896</v>
      </c>
      <c r="D286" s="100" t="s">
        <v>191</v>
      </c>
      <c r="E286" s="270" t="s">
        <v>179</v>
      </c>
      <c r="F286" s="274">
        <v>79.430000000000007</v>
      </c>
      <c r="G286" s="259">
        <f t="shared" si="48"/>
        <v>1.99</v>
      </c>
      <c r="H286" s="274" t="e">
        <f>ROUND(G286*(1+#REF!),2)</f>
        <v>#REF!</v>
      </c>
      <c r="I286" s="248" t="e">
        <f t="shared" si="49"/>
        <v>#REF!</v>
      </c>
      <c r="J286" s="262">
        <v>2.58</v>
      </c>
      <c r="L286" s="243">
        <v>1.99</v>
      </c>
      <c r="N286" s="310"/>
      <c r="O286" s="312"/>
      <c r="P286" s="312"/>
      <c r="Q286" s="312"/>
      <c r="R286" s="326" t="e">
        <f t="shared" si="45"/>
        <v>#REF!</v>
      </c>
      <c r="S286" s="329">
        <f t="shared" si="38"/>
        <v>79.430000000000007</v>
      </c>
      <c r="T286" s="329" t="e">
        <f t="shared" si="47"/>
        <v>#REF!</v>
      </c>
      <c r="U286" s="326" t="e">
        <f t="shared" si="46"/>
        <v>#REF!</v>
      </c>
    </row>
    <row r="287" spans="1:21" ht="101.25" x14ac:dyDescent="0.2">
      <c r="A287" s="247" t="s">
        <v>591</v>
      </c>
      <c r="B287" s="269" t="s">
        <v>137</v>
      </c>
      <c r="C287" s="270">
        <v>93588</v>
      </c>
      <c r="D287" s="100" t="s">
        <v>313</v>
      </c>
      <c r="E287" s="270" t="s">
        <v>194</v>
      </c>
      <c r="F287" s="274">
        <v>794.35</v>
      </c>
      <c r="G287" s="259">
        <f t="shared" si="48"/>
        <v>1</v>
      </c>
      <c r="H287" s="274" t="e">
        <f>ROUND(G287*(1+#REF!),2)</f>
        <v>#REF!</v>
      </c>
      <c r="I287" s="248" t="e">
        <f t="shared" si="49"/>
        <v>#REF!</v>
      </c>
      <c r="J287" s="262">
        <v>1.3</v>
      </c>
      <c r="L287" s="243">
        <v>1</v>
      </c>
      <c r="N287" s="310"/>
      <c r="O287" s="312"/>
      <c r="P287" s="312"/>
      <c r="Q287" s="312"/>
      <c r="R287" s="326" t="e">
        <f t="shared" si="45"/>
        <v>#REF!</v>
      </c>
      <c r="S287" s="329">
        <f t="shared" si="38"/>
        <v>794.35</v>
      </c>
      <c r="T287" s="329" t="e">
        <f t="shared" si="47"/>
        <v>#REF!</v>
      </c>
      <c r="U287" s="326" t="e">
        <f t="shared" si="46"/>
        <v>#REF!</v>
      </c>
    </row>
    <row r="288" spans="1:21" ht="90" x14ac:dyDescent="0.2">
      <c r="A288" s="247" t="s">
        <v>592</v>
      </c>
      <c r="B288" s="269" t="s">
        <v>137</v>
      </c>
      <c r="C288" s="270" t="s">
        <v>196</v>
      </c>
      <c r="D288" s="101" t="s">
        <v>197</v>
      </c>
      <c r="E288" s="270" t="s">
        <v>179</v>
      </c>
      <c r="F288" s="274">
        <v>79.430000000000007</v>
      </c>
      <c r="G288" s="259">
        <f t="shared" si="48"/>
        <v>1.05</v>
      </c>
      <c r="H288" s="274" t="e">
        <f>ROUND(G288*(1+#REF!),2)</f>
        <v>#REF!</v>
      </c>
      <c r="I288" s="248" t="e">
        <f t="shared" si="49"/>
        <v>#REF!</v>
      </c>
      <c r="J288" s="262">
        <v>1.36</v>
      </c>
      <c r="L288" s="243">
        <v>1.05</v>
      </c>
      <c r="N288" s="310"/>
      <c r="O288" s="312"/>
      <c r="P288" s="312"/>
      <c r="Q288" s="312"/>
      <c r="R288" s="326" t="e">
        <f t="shared" si="45"/>
        <v>#REF!</v>
      </c>
      <c r="S288" s="329">
        <f t="shared" si="38"/>
        <v>79.430000000000007</v>
      </c>
      <c r="T288" s="329" t="e">
        <f t="shared" si="47"/>
        <v>#REF!</v>
      </c>
      <c r="U288" s="326" t="e">
        <f t="shared" si="46"/>
        <v>#REF!</v>
      </c>
    </row>
    <row r="289" spans="1:21" ht="22.5" x14ac:dyDescent="0.2">
      <c r="A289" s="252" t="s">
        <v>593</v>
      </c>
      <c r="B289" s="253"/>
      <c r="C289" s="254"/>
      <c r="D289" s="96" t="s">
        <v>330</v>
      </c>
      <c r="E289" s="254"/>
      <c r="F289" s="255"/>
      <c r="G289" s="255"/>
      <c r="H289" s="255"/>
      <c r="I289" s="256"/>
      <c r="J289" s="255"/>
      <c r="N289" s="330"/>
      <c r="O289" s="335"/>
      <c r="P289" s="335"/>
      <c r="Q289" s="335"/>
      <c r="R289" s="336"/>
      <c r="S289" s="337"/>
      <c r="T289" s="337"/>
      <c r="U289" s="336"/>
    </row>
    <row r="290" spans="1:21" ht="112.5" x14ac:dyDescent="0.2">
      <c r="A290" s="275" t="s">
        <v>594</v>
      </c>
      <c r="B290" s="268" t="s">
        <v>151</v>
      </c>
      <c r="C290" s="94" t="s">
        <v>1276</v>
      </c>
      <c r="D290" s="98" t="s">
        <v>332</v>
      </c>
      <c r="E290" s="268" t="s">
        <v>187</v>
      </c>
      <c r="F290" s="272">
        <v>175.42</v>
      </c>
      <c r="G290" s="259">
        <f t="shared" ref="G290:G295" si="50">ROUND(J290-(J290*$K$16),2)</f>
        <v>47.41</v>
      </c>
      <c r="H290" s="272" t="e">
        <f>ROUND(G290*(1+#REF!),2)</f>
        <v>#REF!</v>
      </c>
      <c r="I290" s="272" t="e">
        <f t="shared" ref="I290:I295" si="51">F290*H290</f>
        <v>#REF!</v>
      </c>
      <c r="J290" s="259">
        <v>61.49</v>
      </c>
      <c r="L290" s="243">
        <v>47.41</v>
      </c>
      <c r="N290" s="310"/>
      <c r="O290" s="312"/>
      <c r="P290" s="312"/>
      <c r="Q290" s="312"/>
      <c r="R290" s="326" t="e">
        <f t="shared" si="45"/>
        <v>#REF!</v>
      </c>
      <c r="S290" s="329">
        <f t="shared" si="38"/>
        <v>175.42</v>
      </c>
      <c r="T290" s="329" t="e">
        <f t="shared" si="47"/>
        <v>#REF!</v>
      </c>
      <c r="U290" s="326" t="e">
        <f t="shared" si="46"/>
        <v>#REF!</v>
      </c>
    </row>
    <row r="291" spans="1:21" ht="135" x14ac:dyDescent="0.2">
      <c r="A291" s="275" t="s">
        <v>595</v>
      </c>
      <c r="B291" s="270" t="s">
        <v>137</v>
      </c>
      <c r="C291" s="94">
        <v>83534</v>
      </c>
      <c r="D291" s="97" t="s">
        <v>1250</v>
      </c>
      <c r="E291" s="270" t="s">
        <v>179</v>
      </c>
      <c r="F291" s="274">
        <v>4.21</v>
      </c>
      <c r="G291" s="259">
        <f t="shared" si="50"/>
        <v>311.2</v>
      </c>
      <c r="H291" s="274" t="e">
        <f>ROUND(G291*(1+#REF!),2)</f>
        <v>#REF!</v>
      </c>
      <c r="I291" s="274" t="e">
        <f t="shared" si="51"/>
        <v>#REF!</v>
      </c>
      <c r="J291" s="262">
        <v>403.63</v>
      </c>
      <c r="L291" s="243">
        <v>311.2</v>
      </c>
      <c r="N291" s="310"/>
      <c r="O291" s="312"/>
      <c r="P291" s="312"/>
      <c r="Q291" s="312"/>
      <c r="R291" s="326" t="e">
        <f t="shared" si="45"/>
        <v>#REF!</v>
      </c>
      <c r="S291" s="329">
        <f t="shared" si="38"/>
        <v>4.21</v>
      </c>
      <c r="T291" s="329" t="e">
        <f t="shared" si="47"/>
        <v>#REF!</v>
      </c>
      <c r="U291" s="326" t="e">
        <f t="shared" si="46"/>
        <v>#REF!</v>
      </c>
    </row>
    <row r="292" spans="1:21" ht="112.5" x14ac:dyDescent="0.2">
      <c r="A292" s="275" t="s">
        <v>596</v>
      </c>
      <c r="B292" s="270" t="s">
        <v>151</v>
      </c>
      <c r="C292" s="270" t="s">
        <v>335</v>
      </c>
      <c r="D292" s="100" t="s">
        <v>336</v>
      </c>
      <c r="E292" s="270" t="s">
        <v>179</v>
      </c>
      <c r="F292" s="274">
        <v>27.16</v>
      </c>
      <c r="G292" s="259">
        <f t="shared" si="50"/>
        <v>295.89</v>
      </c>
      <c r="H292" s="274" t="e">
        <f>ROUND(G292*(1+#REF!),2)</f>
        <v>#REF!</v>
      </c>
      <c r="I292" s="274" t="e">
        <f t="shared" si="51"/>
        <v>#REF!</v>
      </c>
      <c r="J292" s="262">
        <v>383.77</v>
      </c>
      <c r="L292" s="243">
        <v>295.89</v>
      </c>
      <c r="N292" s="310"/>
      <c r="O292" s="312"/>
      <c r="P292" s="312"/>
      <c r="Q292" s="312"/>
      <c r="R292" s="326" t="e">
        <f t="shared" si="45"/>
        <v>#REF!</v>
      </c>
      <c r="S292" s="329">
        <f t="shared" si="38"/>
        <v>27.16</v>
      </c>
      <c r="T292" s="329" t="e">
        <f t="shared" si="47"/>
        <v>#REF!</v>
      </c>
      <c r="U292" s="326" t="e">
        <f t="shared" si="46"/>
        <v>#REF!</v>
      </c>
    </row>
    <row r="293" spans="1:21" ht="78.75" x14ac:dyDescent="0.2">
      <c r="A293" s="275" t="s">
        <v>597</v>
      </c>
      <c r="B293" s="270" t="s">
        <v>137</v>
      </c>
      <c r="C293" s="270" t="s">
        <v>338</v>
      </c>
      <c r="D293" s="100" t="s">
        <v>566</v>
      </c>
      <c r="E293" s="270" t="s">
        <v>179</v>
      </c>
      <c r="F293" s="274">
        <f>F291</f>
        <v>4.21</v>
      </c>
      <c r="G293" s="259">
        <f t="shared" si="50"/>
        <v>63.89</v>
      </c>
      <c r="H293" s="274" t="e">
        <f>ROUND(G293*(1+#REF!),2)</f>
        <v>#REF!</v>
      </c>
      <c r="I293" s="274" t="e">
        <f t="shared" si="51"/>
        <v>#REF!</v>
      </c>
      <c r="J293" s="262">
        <v>82.87</v>
      </c>
      <c r="L293" s="243">
        <v>63.89</v>
      </c>
      <c r="N293" s="310"/>
      <c r="O293" s="312"/>
      <c r="P293" s="312"/>
      <c r="Q293" s="312"/>
      <c r="R293" s="326" t="e">
        <f t="shared" si="45"/>
        <v>#REF!</v>
      </c>
      <c r="S293" s="329">
        <f t="shared" si="38"/>
        <v>4.21</v>
      </c>
      <c r="T293" s="329" t="e">
        <f t="shared" si="47"/>
        <v>#REF!</v>
      </c>
      <c r="U293" s="326" t="e">
        <f t="shared" si="46"/>
        <v>#REF!</v>
      </c>
    </row>
    <row r="294" spans="1:21" ht="56.25" x14ac:dyDescent="0.2">
      <c r="A294" s="275" t="s">
        <v>598</v>
      </c>
      <c r="B294" s="270" t="s">
        <v>151</v>
      </c>
      <c r="C294" s="270" t="s">
        <v>64</v>
      </c>
      <c r="D294" s="100" t="s">
        <v>65</v>
      </c>
      <c r="E294" s="270" t="s">
        <v>341</v>
      </c>
      <c r="F294" s="274">
        <v>2716.4</v>
      </c>
      <c r="G294" s="259">
        <f t="shared" si="50"/>
        <v>5.37</v>
      </c>
      <c r="H294" s="274" t="e">
        <f>ROUND(G294*(1+#REF!),2)</f>
        <v>#REF!</v>
      </c>
      <c r="I294" s="274" t="e">
        <f t="shared" si="51"/>
        <v>#REF!</v>
      </c>
      <c r="J294" s="262">
        <v>6.96</v>
      </c>
      <c r="L294" s="243">
        <v>5.37</v>
      </c>
      <c r="N294" s="310"/>
      <c r="O294" s="312"/>
      <c r="P294" s="312"/>
      <c r="Q294" s="312"/>
      <c r="R294" s="326" t="e">
        <f t="shared" si="45"/>
        <v>#REF!</v>
      </c>
      <c r="S294" s="329">
        <f t="shared" si="38"/>
        <v>2716.4</v>
      </c>
      <c r="T294" s="329" t="e">
        <f t="shared" si="47"/>
        <v>#REF!</v>
      </c>
      <c r="U294" s="326" t="e">
        <f t="shared" si="46"/>
        <v>#REF!</v>
      </c>
    </row>
    <row r="295" spans="1:21" ht="101.25" x14ac:dyDescent="0.2">
      <c r="A295" s="275" t="s">
        <v>599</v>
      </c>
      <c r="B295" s="270" t="s">
        <v>137</v>
      </c>
      <c r="C295" s="270" t="s">
        <v>343</v>
      </c>
      <c r="D295" s="100" t="s">
        <v>344</v>
      </c>
      <c r="E295" s="270" t="s">
        <v>140</v>
      </c>
      <c r="F295" s="274">
        <v>113.56</v>
      </c>
      <c r="G295" s="259">
        <f t="shared" si="50"/>
        <v>35.630000000000003</v>
      </c>
      <c r="H295" s="274" t="e">
        <f>ROUND(G295*(1+#REF!),2)</f>
        <v>#REF!</v>
      </c>
      <c r="I295" s="274" t="e">
        <f t="shared" si="51"/>
        <v>#REF!</v>
      </c>
      <c r="J295" s="262">
        <v>46.21</v>
      </c>
      <c r="L295" s="243">
        <v>35.630000000000003</v>
      </c>
      <c r="N295" s="310"/>
      <c r="O295" s="312"/>
      <c r="P295" s="312"/>
      <c r="Q295" s="312"/>
      <c r="R295" s="326" t="e">
        <f t="shared" si="45"/>
        <v>#REF!</v>
      </c>
      <c r="S295" s="329">
        <f t="shared" si="38"/>
        <v>113.56</v>
      </c>
      <c r="T295" s="329" t="e">
        <f t="shared" si="47"/>
        <v>#REF!</v>
      </c>
      <c r="U295" s="326" t="e">
        <f t="shared" si="46"/>
        <v>#REF!</v>
      </c>
    </row>
    <row r="296" spans="1:21" ht="22.5" x14ac:dyDescent="0.2">
      <c r="A296" s="275" t="s">
        <v>600</v>
      </c>
      <c r="B296" s="84"/>
      <c r="C296" s="84"/>
      <c r="D296" s="100" t="s">
        <v>346</v>
      </c>
      <c r="E296" s="84"/>
      <c r="F296" s="276"/>
      <c r="G296" s="277"/>
      <c r="H296" s="276"/>
      <c r="I296" s="276"/>
      <c r="J296" s="277"/>
      <c r="N296" s="310"/>
      <c r="O296" s="312"/>
      <c r="P296" s="312"/>
      <c r="Q296" s="312"/>
      <c r="R296" s="326"/>
      <c r="S296" s="329">
        <f t="shared" si="38"/>
        <v>0</v>
      </c>
      <c r="T296" s="329">
        <f t="shared" si="47"/>
        <v>0</v>
      </c>
      <c r="U296" s="326">
        <f t="shared" si="46"/>
        <v>1</v>
      </c>
    </row>
    <row r="297" spans="1:21" ht="112.5" x14ac:dyDescent="0.2">
      <c r="A297" s="275" t="s">
        <v>601</v>
      </c>
      <c r="B297" s="270" t="s">
        <v>151</v>
      </c>
      <c r="C297" s="94" t="s">
        <v>1276</v>
      </c>
      <c r="D297" s="100" t="s">
        <v>332</v>
      </c>
      <c r="E297" s="270" t="s">
        <v>187</v>
      </c>
      <c r="F297" s="274">
        <v>2.52</v>
      </c>
      <c r="G297" s="259">
        <f>ROUND(J297-(J297*$K$16),2)</f>
        <v>47.41</v>
      </c>
      <c r="H297" s="274" t="e">
        <f>ROUND(G297*(1+#REF!),2)</f>
        <v>#REF!</v>
      </c>
      <c r="I297" s="274" t="e">
        <f>F297*H297</f>
        <v>#REF!</v>
      </c>
      <c r="J297" s="259">
        <v>61.49</v>
      </c>
      <c r="L297" s="243">
        <v>47.41</v>
      </c>
      <c r="N297" s="310"/>
      <c r="O297" s="312"/>
      <c r="P297" s="312"/>
      <c r="Q297" s="312"/>
      <c r="R297" s="326" t="e">
        <f t="shared" si="45"/>
        <v>#REF!</v>
      </c>
      <c r="S297" s="329">
        <f t="shared" si="38"/>
        <v>2.52</v>
      </c>
      <c r="T297" s="329" t="e">
        <f t="shared" si="47"/>
        <v>#REF!</v>
      </c>
      <c r="U297" s="326" t="e">
        <f t="shared" si="46"/>
        <v>#REF!</v>
      </c>
    </row>
    <row r="298" spans="1:21" ht="135" x14ac:dyDescent="0.2">
      <c r="A298" s="275" t="s">
        <v>602</v>
      </c>
      <c r="B298" s="270" t="s">
        <v>137</v>
      </c>
      <c r="C298" s="94">
        <v>83534</v>
      </c>
      <c r="D298" s="97" t="s">
        <v>1250</v>
      </c>
      <c r="E298" s="270" t="s">
        <v>179</v>
      </c>
      <c r="F298" s="274">
        <v>0.17</v>
      </c>
      <c r="G298" s="259">
        <f>ROUND(J298-(J298*$K$16),2)</f>
        <v>311.2</v>
      </c>
      <c r="H298" s="274" t="e">
        <f>ROUND(G298*(1+#REF!),2)</f>
        <v>#REF!</v>
      </c>
      <c r="I298" s="274" t="e">
        <f>F298*H298</f>
        <v>#REF!</v>
      </c>
      <c r="J298" s="262">
        <v>403.63</v>
      </c>
      <c r="L298" s="243">
        <v>311.2</v>
      </c>
      <c r="N298" s="310"/>
      <c r="O298" s="312"/>
      <c r="P298" s="312"/>
      <c r="Q298" s="312"/>
      <c r="R298" s="326" t="e">
        <f t="shared" si="45"/>
        <v>#REF!</v>
      </c>
      <c r="S298" s="329">
        <f t="shared" si="38"/>
        <v>0.17</v>
      </c>
      <c r="T298" s="329" t="e">
        <f t="shared" si="47"/>
        <v>#REF!</v>
      </c>
      <c r="U298" s="326" t="e">
        <f t="shared" si="46"/>
        <v>#REF!</v>
      </c>
    </row>
    <row r="299" spans="1:21" ht="22.5" x14ac:dyDescent="0.2">
      <c r="A299" s="275" t="s">
        <v>603</v>
      </c>
      <c r="B299" s="270" t="s">
        <v>354</v>
      </c>
      <c r="C299" s="270" t="s">
        <v>354</v>
      </c>
      <c r="D299" s="100" t="s">
        <v>355</v>
      </c>
      <c r="E299" s="270" t="s">
        <v>187</v>
      </c>
      <c r="F299" s="274">
        <v>8.44</v>
      </c>
      <c r="G299" s="259">
        <f>ROUND(J299-(J299*$K$16),2)</f>
        <v>982.01</v>
      </c>
      <c r="H299" s="274" t="e">
        <f>ROUND(G299*(1+#REF!),2)</f>
        <v>#REF!</v>
      </c>
      <c r="I299" s="274" t="e">
        <f>F299*H299</f>
        <v>#REF!</v>
      </c>
      <c r="J299" s="274">
        <v>1273.68</v>
      </c>
      <c r="L299" s="243">
        <v>982.01</v>
      </c>
      <c r="N299" s="310"/>
      <c r="O299" s="312"/>
      <c r="P299" s="312"/>
      <c r="Q299" s="312"/>
      <c r="R299" s="326" t="e">
        <f t="shared" si="45"/>
        <v>#REF!</v>
      </c>
      <c r="S299" s="329">
        <f t="shared" si="38"/>
        <v>8.44</v>
      </c>
      <c r="T299" s="329" t="e">
        <f t="shared" si="47"/>
        <v>#REF!</v>
      </c>
      <c r="U299" s="326" t="e">
        <f t="shared" si="46"/>
        <v>#REF!</v>
      </c>
    </row>
    <row r="300" spans="1:21" ht="22.5" x14ac:dyDescent="0.2">
      <c r="A300" s="252" t="s">
        <v>604</v>
      </c>
      <c r="B300" s="253"/>
      <c r="C300" s="254"/>
      <c r="D300" s="96" t="s">
        <v>605</v>
      </c>
      <c r="E300" s="254"/>
      <c r="F300" s="255"/>
      <c r="G300" s="255"/>
      <c r="H300" s="255"/>
      <c r="I300" s="256"/>
      <c r="J300" s="255"/>
      <c r="N300" s="330"/>
      <c r="O300" s="335"/>
      <c r="P300" s="335"/>
      <c r="Q300" s="335"/>
      <c r="R300" s="336"/>
      <c r="S300" s="337"/>
      <c r="T300" s="337"/>
      <c r="U300" s="336"/>
    </row>
    <row r="301" spans="1:21" ht="101.25" x14ac:dyDescent="0.2">
      <c r="A301" s="257" t="s">
        <v>606</v>
      </c>
      <c r="B301" s="278" t="s">
        <v>120</v>
      </c>
      <c r="C301" s="278" t="s">
        <v>120</v>
      </c>
      <c r="D301" s="190" t="s">
        <v>607</v>
      </c>
      <c r="E301" s="258" t="s">
        <v>143</v>
      </c>
      <c r="F301" s="259">
        <v>2</v>
      </c>
      <c r="G301" s="259">
        <f t="shared" ref="G301:G306" si="52">ROUND(J301-(J301*$K$16),2)</f>
        <v>5574.33</v>
      </c>
      <c r="H301" s="259" t="e">
        <f>ROUND(G301*(1+#REF!),2)</f>
        <v>#REF!</v>
      </c>
      <c r="I301" s="259" t="e">
        <f t="shared" ref="I301:I306" si="53">F301*H301</f>
        <v>#REF!</v>
      </c>
      <c r="J301" s="259">
        <v>7230</v>
      </c>
      <c r="L301" s="243">
        <v>5574.33</v>
      </c>
      <c r="N301" s="310"/>
      <c r="O301" s="312"/>
      <c r="P301" s="312"/>
      <c r="Q301" s="312"/>
      <c r="R301" s="326" t="e">
        <f t="shared" si="45"/>
        <v>#REF!</v>
      </c>
      <c r="S301" s="329">
        <f t="shared" si="38"/>
        <v>2</v>
      </c>
      <c r="T301" s="329" t="e">
        <f t="shared" si="47"/>
        <v>#REF!</v>
      </c>
      <c r="U301" s="326" t="e">
        <f t="shared" si="46"/>
        <v>#REF!</v>
      </c>
    </row>
    <row r="302" spans="1:21" ht="101.25" x14ac:dyDescent="0.2">
      <c r="A302" s="257" t="s">
        <v>608</v>
      </c>
      <c r="B302" s="278" t="s">
        <v>120</v>
      </c>
      <c r="C302" s="278" t="s">
        <v>120</v>
      </c>
      <c r="D302" s="190" t="s">
        <v>607</v>
      </c>
      <c r="E302" s="278" t="s">
        <v>143</v>
      </c>
      <c r="F302" s="279">
        <v>2</v>
      </c>
      <c r="G302" s="259">
        <f t="shared" si="52"/>
        <v>5574.33</v>
      </c>
      <c r="H302" s="279" t="e">
        <f>ROUND(G302*(1+#REF!),2)</f>
        <v>#REF!</v>
      </c>
      <c r="I302" s="279" t="e">
        <f t="shared" si="53"/>
        <v>#REF!</v>
      </c>
      <c r="J302" s="259">
        <v>7230</v>
      </c>
      <c r="L302" s="243">
        <v>5574.33</v>
      </c>
      <c r="N302" s="310"/>
      <c r="O302" s="312"/>
      <c r="P302" s="312"/>
      <c r="Q302" s="312"/>
      <c r="R302" s="326" t="e">
        <f t="shared" si="45"/>
        <v>#REF!</v>
      </c>
      <c r="S302" s="329">
        <f t="shared" si="38"/>
        <v>2</v>
      </c>
      <c r="T302" s="329" t="e">
        <f t="shared" si="47"/>
        <v>#REF!</v>
      </c>
      <c r="U302" s="326" t="e">
        <f t="shared" si="46"/>
        <v>#REF!</v>
      </c>
    </row>
    <row r="303" spans="1:21" ht="67.5" x14ac:dyDescent="0.2">
      <c r="A303" s="247" t="s">
        <v>609</v>
      </c>
      <c r="B303" s="267" t="s">
        <v>137</v>
      </c>
      <c r="C303" s="268" t="s">
        <v>365</v>
      </c>
      <c r="D303" s="98" t="s">
        <v>366</v>
      </c>
      <c r="E303" s="268" t="s">
        <v>352</v>
      </c>
      <c r="F303" s="272">
        <v>4</v>
      </c>
      <c r="G303" s="259">
        <f t="shared" si="52"/>
        <v>120.37</v>
      </c>
      <c r="H303" s="272" t="e">
        <f>ROUND(G303*(1+#REF!),2)</f>
        <v>#REF!</v>
      </c>
      <c r="I303" s="272" t="e">
        <f t="shared" si="53"/>
        <v>#REF!</v>
      </c>
      <c r="J303" s="262">
        <v>156.12</v>
      </c>
      <c r="L303" s="243">
        <v>120.37</v>
      </c>
      <c r="N303" s="310"/>
      <c r="O303" s="312"/>
      <c r="P303" s="312"/>
      <c r="Q303" s="312"/>
      <c r="R303" s="326" t="e">
        <f t="shared" si="45"/>
        <v>#REF!</v>
      </c>
      <c r="S303" s="329">
        <f t="shared" si="38"/>
        <v>4</v>
      </c>
      <c r="T303" s="329" t="e">
        <f t="shared" si="47"/>
        <v>#REF!</v>
      </c>
      <c r="U303" s="326" t="e">
        <f t="shared" si="46"/>
        <v>#REF!</v>
      </c>
    </row>
    <row r="304" spans="1:21" ht="90" x14ac:dyDescent="0.2">
      <c r="A304" s="247" t="s">
        <v>610</v>
      </c>
      <c r="B304" s="267" t="s">
        <v>137</v>
      </c>
      <c r="C304" s="268">
        <v>88547</v>
      </c>
      <c r="D304" s="98" t="s">
        <v>370</v>
      </c>
      <c r="E304" s="268" t="s">
        <v>352</v>
      </c>
      <c r="F304" s="272">
        <v>8</v>
      </c>
      <c r="G304" s="259">
        <f t="shared" si="52"/>
        <v>49.61</v>
      </c>
      <c r="H304" s="272" t="e">
        <f>ROUND(G304*(1+#REF!),2)</f>
        <v>#REF!</v>
      </c>
      <c r="I304" s="272" t="e">
        <f t="shared" si="53"/>
        <v>#REF!</v>
      </c>
      <c r="J304" s="262">
        <v>64.349999999999994</v>
      </c>
      <c r="L304" s="243">
        <v>49.61</v>
      </c>
      <c r="N304" s="310"/>
      <c r="O304" s="312"/>
      <c r="P304" s="312"/>
      <c r="Q304" s="312"/>
      <c r="R304" s="326" t="e">
        <f t="shared" si="45"/>
        <v>#REF!</v>
      </c>
      <c r="S304" s="329">
        <f t="shared" si="38"/>
        <v>8</v>
      </c>
      <c r="T304" s="329" t="e">
        <f t="shared" si="47"/>
        <v>#REF!</v>
      </c>
      <c r="U304" s="326" t="e">
        <f t="shared" si="46"/>
        <v>#REF!</v>
      </c>
    </row>
    <row r="305" spans="1:21" ht="157.5" x14ac:dyDescent="0.2">
      <c r="A305" s="247" t="s">
        <v>611</v>
      </c>
      <c r="B305" s="267" t="s">
        <v>137</v>
      </c>
      <c r="C305" s="268">
        <v>91931</v>
      </c>
      <c r="D305" s="98" t="s">
        <v>372</v>
      </c>
      <c r="E305" s="268" t="s">
        <v>94</v>
      </c>
      <c r="F305" s="272">
        <f>300*4</f>
        <v>1200</v>
      </c>
      <c r="G305" s="259">
        <f t="shared" si="52"/>
        <v>3.55</v>
      </c>
      <c r="H305" s="272" t="e">
        <f>ROUND(G305*(1+#REF!),2)</f>
        <v>#REF!</v>
      </c>
      <c r="I305" s="272" t="e">
        <f t="shared" si="53"/>
        <v>#REF!</v>
      </c>
      <c r="J305" s="262">
        <v>4.5999999999999996</v>
      </c>
      <c r="L305" s="243">
        <v>3.55</v>
      </c>
      <c r="N305" s="310"/>
      <c r="O305" s="312"/>
      <c r="P305" s="312"/>
      <c r="Q305" s="312"/>
      <c r="R305" s="326" t="e">
        <f t="shared" si="45"/>
        <v>#REF!</v>
      </c>
      <c r="S305" s="329">
        <f t="shared" si="38"/>
        <v>1200</v>
      </c>
      <c r="T305" s="329" t="e">
        <f t="shared" si="47"/>
        <v>#REF!</v>
      </c>
      <c r="U305" s="326" t="e">
        <f t="shared" si="46"/>
        <v>#REF!</v>
      </c>
    </row>
    <row r="306" spans="1:21" ht="67.5" x14ac:dyDescent="0.2">
      <c r="A306" s="247" t="s">
        <v>612</v>
      </c>
      <c r="B306" s="267" t="s">
        <v>151</v>
      </c>
      <c r="C306" s="268" t="s">
        <v>374</v>
      </c>
      <c r="D306" s="98" t="s">
        <v>375</v>
      </c>
      <c r="E306" s="268" t="s">
        <v>352</v>
      </c>
      <c r="F306" s="272">
        <v>1</v>
      </c>
      <c r="G306" s="259">
        <f t="shared" si="52"/>
        <v>1178.94</v>
      </c>
      <c r="H306" s="272" t="e">
        <f>ROUND(G306*(1+#REF!),2)</f>
        <v>#REF!</v>
      </c>
      <c r="I306" s="272" t="e">
        <f t="shared" si="53"/>
        <v>#REF!</v>
      </c>
      <c r="J306" s="261">
        <v>1529.1</v>
      </c>
      <c r="L306" s="243">
        <v>1178.94</v>
      </c>
      <c r="N306" s="310"/>
      <c r="O306" s="312"/>
      <c r="P306" s="312"/>
      <c r="Q306" s="312"/>
      <c r="R306" s="326" t="e">
        <f t="shared" si="45"/>
        <v>#REF!</v>
      </c>
      <c r="S306" s="329">
        <f t="shared" si="38"/>
        <v>1</v>
      </c>
      <c r="T306" s="329" t="e">
        <f t="shared" si="47"/>
        <v>#REF!</v>
      </c>
      <c r="U306" s="326" t="e">
        <f t="shared" si="46"/>
        <v>#REF!</v>
      </c>
    </row>
    <row r="307" spans="1:21" ht="56.25" x14ac:dyDescent="0.2">
      <c r="A307" s="252" t="s">
        <v>613</v>
      </c>
      <c r="B307" s="253"/>
      <c r="C307" s="254"/>
      <c r="D307" s="96" t="s">
        <v>614</v>
      </c>
      <c r="E307" s="254"/>
      <c r="F307" s="255"/>
      <c r="G307" s="255"/>
      <c r="H307" s="255"/>
      <c r="I307" s="256"/>
      <c r="J307" s="255"/>
      <c r="N307" s="330"/>
      <c r="O307" s="335"/>
      <c r="P307" s="335"/>
      <c r="Q307" s="335"/>
      <c r="R307" s="336"/>
      <c r="S307" s="337"/>
      <c r="T307" s="337"/>
      <c r="U307" s="336"/>
    </row>
    <row r="308" spans="1:21" ht="135" x14ac:dyDescent="0.2">
      <c r="A308" s="247" t="s">
        <v>615</v>
      </c>
      <c r="B308" s="94" t="s">
        <v>120</v>
      </c>
      <c r="C308" s="94" t="s">
        <v>120</v>
      </c>
      <c r="D308" s="97" t="s">
        <v>616</v>
      </c>
      <c r="E308" s="94" t="s">
        <v>143</v>
      </c>
      <c r="F308" s="248">
        <v>2</v>
      </c>
      <c r="G308" s="259">
        <f t="shared" ref="G308:G345" si="54">ROUND(J308-(J308*$K$16),2)</f>
        <v>3367.9</v>
      </c>
      <c r="H308" s="248" t="e">
        <f>ROUND(G308*(1+#REF!),2)</f>
        <v>#REF!</v>
      </c>
      <c r="I308" s="248" t="e">
        <f t="shared" ref="I308:I345" si="55">F308*H308</f>
        <v>#REF!</v>
      </c>
      <c r="J308" s="248">
        <v>4368.22</v>
      </c>
      <c r="L308" s="243">
        <v>3367.9</v>
      </c>
      <c r="N308" s="310"/>
      <c r="O308" s="312"/>
      <c r="P308" s="312"/>
      <c r="Q308" s="312"/>
      <c r="R308" s="326" t="e">
        <f t="shared" si="45"/>
        <v>#REF!</v>
      </c>
      <c r="S308" s="329">
        <f t="shared" ref="S308:S370" si="56">F308-P308</f>
        <v>2</v>
      </c>
      <c r="T308" s="329" t="e">
        <f t="shared" si="47"/>
        <v>#REF!</v>
      </c>
      <c r="U308" s="326" t="e">
        <f t="shared" si="46"/>
        <v>#REF!</v>
      </c>
    </row>
    <row r="309" spans="1:21" ht="123.75" x14ac:dyDescent="0.2">
      <c r="A309" s="247" t="s">
        <v>617</v>
      </c>
      <c r="B309" s="94" t="s">
        <v>120</v>
      </c>
      <c r="C309" s="94" t="s">
        <v>120</v>
      </c>
      <c r="D309" s="98" t="s">
        <v>618</v>
      </c>
      <c r="E309" s="268" t="s">
        <v>143</v>
      </c>
      <c r="F309" s="272">
        <v>2</v>
      </c>
      <c r="G309" s="259">
        <f t="shared" si="54"/>
        <v>2661.65</v>
      </c>
      <c r="H309" s="272" t="e">
        <f>ROUND(G309*(1+#REF!),2)</f>
        <v>#REF!</v>
      </c>
      <c r="I309" s="272" t="e">
        <f t="shared" si="55"/>
        <v>#REF!</v>
      </c>
      <c r="J309" s="272">
        <v>3452.2</v>
      </c>
      <c r="L309" s="243">
        <v>2661.65</v>
      </c>
      <c r="N309" s="310"/>
      <c r="O309" s="312"/>
      <c r="P309" s="312"/>
      <c r="Q309" s="312"/>
      <c r="R309" s="326" t="e">
        <f t="shared" si="45"/>
        <v>#REF!</v>
      </c>
      <c r="S309" s="329">
        <f t="shared" si="56"/>
        <v>2</v>
      </c>
      <c r="T309" s="329" t="e">
        <f t="shared" si="47"/>
        <v>#REF!</v>
      </c>
      <c r="U309" s="326" t="e">
        <f t="shared" si="46"/>
        <v>#REF!</v>
      </c>
    </row>
    <row r="310" spans="1:21" ht="45" x14ac:dyDescent="0.2">
      <c r="A310" s="247" t="s">
        <v>619</v>
      </c>
      <c r="B310" s="94" t="s">
        <v>120</v>
      </c>
      <c r="C310" s="94" t="s">
        <v>120</v>
      </c>
      <c r="D310" s="97" t="s">
        <v>379</v>
      </c>
      <c r="E310" s="94" t="s">
        <v>352</v>
      </c>
      <c r="F310" s="248">
        <v>2</v>
      </c>
      <c r="G310" s="259">
        <f t="shared" si="54"/>
        <v>227.97</v>
      </c>
      <c r="H310" s="248" t="e">
        <f>ROUND(G310*(1+#REF!),2)</f>
        <v>#REF!</v>
      </c>
      <c r="I310" s="248" t="e">
        <f t="shared" si="55"/>
        <v>#REF!</v>
      </c>
      <c r="J310" s="248">
        <v>295.68</v>
      </c>
      <c r="L310" s="243">
        <v>227.97</v>
      </c>
      <c r="N310" s="310"/>
      <c r="O310" s="312"/>
      <c r="P310" s="312"/>
      <c r="Q310" s="312"/>
      <c r="R310" s="326" t="e">
        <f t="shared" si="45"/>
        <v>#REF!</v>
      </c>
      <c r="S310" s="329">
        <f t="shared" si="56"/>
        <v>2</v>
      </c>
      <c r="T310" s="329" t="e">
        <f t="shared" si="47"/>
        <v>#REF!</v>
      </c>
      <c r="U310" s="326" t="e">
        <f t="shared" si="46"/>
        <v>#REF!</v>
      </c>
    </row>
    <row r="311" spans="1:21" ht="45" x14ac:dyDescent="0.2">
      <c r="A311" s="247" t="s">
        <v>620</v>
      </c>
      <c r="B311" s="94" t="s">
        <v>120</v>
      </c>
      <c r="C311" s="94" t="s">
        <v>120</v>
      </c>
      <c r="D311" s="97" t="s">
        <v>381</v>
      </c>
      <c r="E311" s="94" t="s">
        <v>352</v>
      </c>
      <c r="F311" s="248">
        <v>2</v>
      </c>
      <c r="G311" s="259">
        <f t="shared" si="54"/>
        <v>827.66</v>
      </c>
      <c r="H311" s="248" t="e">
        <f>ROUND(G311*(1+#REF!),2)</f>
        <v>#REF!</v>
      </c>
      <c r="I311" s="248" t="e">
        <f t="shared" si="55"/>
        <v>#REF!</v>
      </c>
      <c r="J311" s="248">
        <v>1073.49</v>
      </c>
      <c r="L311" s="243">
        <v>827.66</v>
      </c>
      <c r="N311" s="310"/>
      <c r="O311" s="312"/>
      <c r="P311" s="312"/>
      <c r="Q311" s="312"/>
      <c r="R311" s="326" t="e">
        <f t="shared" si="45"/>
        <v>#REF!</v>
      </c>
      <c r="S311" s="329">
        <f t="shared" si="56"/>
        <v>2</v>
      </c>
      <c r="T311" s="329" t="e">
        <f t="shared" si="47"/>
        <v>#REF!</v>
      </c>
      <c r="U311" s="326" t="e">
        <f t="shared" si="46"/>
        <v>#REF!</v>
      </c>
    </row>
    <row r="312" spans="1:21" ht="45" x14ac:dyDescent="0.2">
      <c r="A312" s="247" t="s">
        <v>621</v>
      </c>
      <c r="B312" s="94" t="s">
        <v>170</v>
      </c>
      <c r="C312" s="94">
        <v>35000189</v>
      </c>
      <c r="D312" s="97" t="s">
        <v>383</v>
      </c>
      <c r="E312" s="94" t="s">
        <v>352</v>
      </c>
      <c r="F312" s="248">
        <v>2</v>
      </c>
      <c r="G312" s="259">
        <f t="shared" si="54"/>
        <v>216.5</v>
      </c>
      <c r="H312" s="248" t="e">
        <f>ROUND(G312*(1+#REF!),2)</f>
        <v>#REF!</v>
      </c>
      <c r="I312" s="248" t="e">
        <f t="shared" si="55"/>
        <v>#REF!</v>
      </c>
      <c r="J312" s="259">
        <v>280.8</v>
      </c>
      <c r="L312" s="243">
        <v>216.5</v>
      </c>
      <c r="N312" s="310"/>
      <c r="O312" s="312"/>
      <c r="P312" s="312"/>
      <c r="Q312" s="312"/>
      <c r="R312" s="326" t="e">
        <f t="shared" si="45"/>
        <v>#REF!</v>
      </c>
      <c r="S312" s="329">
        <f t="shared" si="56"/>
        <v>2</v>
      </c>
      <c r="T312" s="329" t="e">
        <f t="shared" si="47"/>
        <v>#REF!</v>
      </c>
      <c r="U312" s="326" t="e">
        <f t="shared" si="46"/>
        <v>#REF!</v>
      </c>
    </row>
    <row r="313" spans="1:21" ht="45" x14ac:dyDescent="0.2">
      <c r="A313" s="247" t="s">
        <v>622</v>
      </c>
      <c r="B313" s="94" t="s">
        <v>120</v>
      </c>
      <c r="C313" s="94" t="s">
        <v>120</v>
      </c>
      <c r="D313" s="97" t="s">
        <v>385</v>
      </c>
      <c r="E313" s="94" t="s">
        <v>352</v>
      </c>
      <c r="F313" s="248">
        <v>2</v>
      </c>
      <c r="G313" s="259">
        <f t="shared" si="54"/>
        <v>195.5</v>
      </c>
      <c r="H313" s="248" t="e">
        <f>ROUND(G313*(1+#REF!),2)</f>
        <v>#REF!</v>
      </c>
      <c r="I313" s="248" t="e">
        <f t="shared" si="55"/>
        <v>#REF!</v>
      </c>
      <c r="J313" s="259">
        <v>253.57</v>
      </c>
      <c r="L313" s="243">
        <v>195.5</v>
      </c>
      <c r="N313" s="310"/>
      <c r="O313" s="312"/>
      <c r="P313" s="312"/>
      <c r="Q313" s="312"/>
      <c r="R313" s="326" t="e">
        <f t="shared" si="45"/>
        <v>#REF!</v>
      </c>
      <c r="S313" s="329">
        <f t="shared" si="56"/>
        <v>2</v>
      </c>
      <c r="T313" s="329" t="e">
        <f t="shared" si="47"/>
        <v>#REF!</v>
      </c>
      <c r="U313" s="326" t="e">
        <f t="shared" si="46"/>
        <v>#REF!</v>
      </c>
    </row>
    <row r="314" spans="1:21" ht="56.25" x14ac:dyDescent="0.2">
      <c r="A314" s="247" t="s">
        <v>623</v>
      </c>
      <c r="B314" s="94" t="s">
        <v>170</v>
      </c>
      <c r="C314" s="94">
        <v>35000183</v>
      </c>
      <c r="D314" s="97" t="s">
        <v>387</v>
      </c>
      <c r="E314" s="94" t="s">
        <v>352</v>
      </c>
      <c r="F314" s="248">
        <v>2</v>
      </c>
      <c r="G314" s="259">
        <f t="shared" si="54"/>
        <v>630.88</v>
      </c>
      <c r="H314" s="248" t="e">
        <f>ROUND(G314*(1+#REF!),2)</f>
        <v>#REF!</v>
      </c>
      <c r="I314" s="248" t="e">
        <f t="shared" si="55"/>
        <v>#REF!</v>
      </c>
      <c r="J314" s="259">
        <v>818.26</v>
      </c>
      <c r="L314" s="243">
        <v>630.88</v>
      </c>
      <c r="N314" s="310"/>
      <c r="O314" s="312"/>
      <c r="P314" s="312"/>
      <c r="Q314" s="312"/>
      <c r="R314" s="326" t="e">
        <f t="shared" si="45"/>
        <v>#REF!</v>
      </c>
      <c r="S314" s="329">
        <f t="shared" si="56"/>
        <v>2</v>
      </c>
      <c r="T314" s="329" t="e">
        <f t="shared" si="47"/>
        <v>#REF!</v>
      </c>
      <c r="U314" s="326" t="e">
        <f t="shared" si="46"/>
        <v>#REF!</v>
      </c>
    </row>
    <row r="315" spans="1:21" ht="56.25" x14ac:dyDescent="0.2">
      <c r="A315" s="247" t="s">
        <v>624</v>
      </c>
      <c r="B315" s="94" t="s">
        <v>170</v>
      </c>
      <c r="C315" s="94">
        <v>35000182</v>
      </c>
      <c r="D315" s="98" t="s">
        <v>389</v>
      </c>
      <c r="E315" s="94" t="s">
        <v>143</v>
      </c>
      <c r="F315" s="248">
        <v>3</v>
      </c>
      <c r="G315" s="259">
        <f t="shared" si="54"/>
        <v>615.14</v>
      </c>
      <c r="H315" s="248" t="e">
        <f>ROUND(G315*(1+#REF!),2)</f>
        <v>#REF!</v>
      </c>
      <c r="I315" s="248" t="e">
        <f t="shared" si="55"/>
        <v>#REF!</v>
      </c>
      <c r="J315" s="259">
        <v>797.85</v>
      </c>
      <c r="L315" s="243">
        <v>615.14</v>
      </c>
      <c r="N315" s="310"/>
      <c r="O315" s="312"/>
      <c r="P315" s="312"/>
      <c r="Q315" s="312"/>
      <c r="R315" s="326" t="e">
        <f t="shared" si="45"/>
        <v>#REF!</v>
      </c>
      <c r="S315" s="329">
        <f t="shared" si="56"/>
        <v>3</v>
      </c>
      <c r="T315" s="329" t="e">
        <f t="shared" si="47"/>
        <v>#REF!</v>
      </c>
      <c r="U315" s="326" t="e">
        <f t="shared" si="46"/>
        <v>#REF!</v>
      </c>
    </row>
    <row r="316" spans="1:21" ht="45" x14ac:dyDescent="0.2">
      <c r="A316" s="247" t="s">
        <v>625</v>
      </c>
      <c r="B316" s="94" t="s">
        <v>170</v>
      </c>
      <c r="C316" s="94">
        <v>35000198</v>
      </c>
      <c r="D316" s="97" t="s">
        <v>391</v>
      </c>
      <c r="E316" s="94" t="s">
        <v>352</v>
      </c>
      <c r="F316" s="248">
        <v>2</v>
      </c>
      <c r="G316" s="259">
        <f t="shared" si="54"/>
        <v>174.8</v>
      </c>
      <c r="H316" s="248" t="e">
        <f>ROUND(G316*(1+#REF!),2)</f>
        <v>#REF!</v>
      </c>
      <c r="I316" s="248" t="e">
        <f t="shared" si="55"/>
        <v>#REF!</v>
      </c>
      <c r="J316" s="259">
        <v>226.72</v>
      </c>
      <c r="L316" s="243">
        <v>174.8</v>
      </c>
      <c r="N316" s="310"/>
      <c r="O316" s="312"/>
      <c r="P316" s="312"/>
      <c r="Q316" s="312"/>
      <c r="R316" s="326" t="e">
        <f t="shared" si="45"/>
        <v>#REF!</v>
      </c>
      <c r="S316" s="329">
        <f t="shared" si="56"/>
        <v>2</v>
      </c>
      <c r="T316" s="329" t="e">
        <f t="shared" si="47"/>
        <v>#REF!</v>
      </c>
      <c r="U316" s="326" t="e">
        <f t="shared" si="46"/>
        <v>#REF!</v>
      </c>
    </row>
    <row r="317" spans="1:21" ht="56.25" x14ac:dyDescent="0.2">
      <c r="A317" s="247" t="s">
        <v>626</v>
      </c>
      <c r="B317" s="94" t="s">
        <v>137</v>
      </c>
      <c r="C317" s="94">
        <v>3635</v>
      </c>
      <c r="D317" s="97" t="s">
        <v>393</v>
      </c>
      <c r="E317" s="94" t="s">
        <v>352</v>
      </c>
      <c r="F317" s="248">
        <v>2</v>
      </c>
      <c r="G317" s="259">
        <f t="shared" si="54"/>
        <v>453.34</v>
      </c>
      <c r="H317" s="248" t="e">
        <f>ROUND(G317*(1+#REF!),2)</f>
        <v>#REF!</v>
      </c>
      <c r="I317" s="248" t="e">
        <f t="shared" si="55"/>
        <v>#REF!</v>
      </c>
      <c r="J317" s="259">
        <v>587.99</v>
      </c>
      <c r="L317" s="243">
        <v>453.34</v>
      </c>
      <c r="N317" s="310"/>
      <c r="O317" s="312"/>
      <c r="P317" s="312"/>
      <c r="Q317" s="312"/>
      <c r="R317" s="326" t="e">
        <f t="shared" si="45"/>
        <v>#REF!</v>
      </c>
      <c r="S317" s="329">
        <f t="shared" si="56"/>
        <v>2</v>
      </c>
      <c r="T317" s="329" t="e">
        <f t="shared" si="47"/>
        <v>#REF!</v>
      </c>
      <c r="U317" s="326" t="e">
        <f t="shared" si="46"/>
        <v>#REF!</v>
      </c>
    </row>
    <row r="318" spans="1:21" ht="56.25" x14ac:dyDescent="0.2">
      <c r="A318" s="247" t="s">
        <v>627</v>
      </c>
      <c r="B318" s="94" t="s">
        <v>120</v>
      </c>
      <c r="C318" s="94" t="s">
        <v>120</v>
      </c>
      <c r="D318" s="97" t="s">
        <v>395</v>
      </c>
      <c r="E318" s="94" t="s">
        <v>352</v>
      </c>
      <c r="F318" s="248">
        <v>1</v>
      </c>
      <c r="G318" s="259">
        <f t="shared" si="54"/>
        <v>451.17</v>
      </c>
      <c r="H318" s="248" t="e">
        <f>ROUND(G318*(1+#REF!),2)</f>
        <v>#REF!</v>
      </c>
      <c r="I318" s="248" t="e">
        <f t="shared" si="55"/>
        <v>#REF!</v>
      </c>
      <c r="J318" s="259">
        <v>585.16999999999996</v>
      </c>
      <c r="L318" s="243">
        <v>451.17</v>
      </c>
      <c r="N318" s="310"/>
      <c r="O318" s="312"/>
      <c r="P318" s="312"/>
      <c r="Q318" s="312"/>
      <c r="R318" s="326" t="e">
        <f t="shared" si="45"/>
        <v>#REF!</v>
      </c>
      <c r="S318" s="329">
        <f t="shared" si="56"/>
        <v>1</v>
      </c>
      <c r="T318" s="329" t="e">
        <f t="shared" si="47"/>
        <v>#REF!</v>
      </c>
      <c r="U318" s="326" t="e">
        <f t="shared" si="46"/>
        <v>#REF!</v>
      </c>
    </row>
    <row r="319" spans="1:21" ht="45" x14ac:dyDescent="0.2">
      <c r="A319" s="247" t="s">
        <v>628</v>
      </c>
      <c r="B319" s="94" t="s">
        <v>120</v>
      </c>
      <c r="C319" s="94" t="s">
        <v>120</v>
      </c>
      <c r="D319" s="97" t="s">
        <v>397</v>
      </c>
      <c r="E319" s="94" t="s">
        <v>352</v>
      </c>
      <c r="F319" s="248">
        <v>1</v>
      </c>
      <c r="G319" s="259">
        <f t="shared" si="54"/>
        <v>60.32</v>
      </c>
      <c r="H319" s="248" t="e">
        <f>ROUND(G319*(1+#REF!),2)</f>
        <v>#REF!</v>
      </c>
      <c r="I319" s="248" t="e">
        <f t="shared" si="55"/>
        <v>#REF!</v>
      </c>
      <c r="J319" s="259">
        <v>78.23</v>
      </c>
      <c r="L319" s="243">
        <v>60.32</v>
      </c>
      <c r="N319" s="310"/>
      <c r="O319" s="312"/>
      <c r="P319" s="312"/>
      <c r="Q319" s="312"/>
      <c r="R319" s="326" t="e">
        <f t="shared" si="45"/>
        <v>#REF!</v>
      </c>
      <c r="S319" s="329">
        <f t="shared" si="56"/>
        <v>1</v>
      </c>
      <c r="T319" s="329" t="e">
        <f t="shared" si="47"/>
        <v>#REF!</v>
      </c>
      <c r="U319" s="326" t="e">
        <f t="shared" si="46"/>
        <v>#REF!</v>
      </c>
    </row>
    <row r="320" spans="1:21" ht="45" x14ac:dyDescent="0.2">
      <c r="A320" s="247" t="s">
        <v>629</v>
      </c>
      <c r="B320" s="94" t="s">
        <v>120</v>
      </c>
      <c r="C320" s="94" t="s">
        <v>120</v>
      </c>
      <c r="D320" s="97" t="s">
        <v>401</v>
      </c>
      <c r="E320" s="94" t="s">
        <v>352</v>
      </c>
      <c r="F320" s="248">
        <v>1</v>
      </c>
      <c r="G320" s="259">
        <f t="shared" si="54"/>
        <v>120.31</v>
      </c>
      <c r="H320" s="248" t="e">
        <f>ROUND(G320*(1+#REF!),2)</f>
        <v>#REF!</v>
      </c>
      <c r="I320" s="248" t="e">
        <f t="shared" si="55"/>
        <v>#REF!</v>
      </c>
      <c r="J320" s="259">
        <v>156.05000000000001</v>
      </c>
      <c r="L320" s="243">
        <v>120.31</v>
      </c>
      <c r="N320" s="310"/>
      <c r="O320" s="312"/>
      <c r="P320" s="312"/>
      <c r="Q320" s="312"/>
      <c r="R320" s="326" t="e">
        <f t="shared" si="45"/>
        <v>#REF!</v>
      </c>
      <c r="S320" s="329">
        <f t="shared" si="56"/>
        <v>1</v>
      </c>
      <c r="T320" s="329" t="e">
        <f t="shared" si="47"/>
        <v>#REF!</v>
      </c>
      <c r="U320" s="326" t="e">
        <f t="shared" si="46"/>
        <v>#REF!</v>
      </c>
    </row>
    <row r="321" spans="1:21" ht="45" x14ac:dyDescent="0.2">
      <c r="A321" s="247" t="s">
        <v>630</v>
      </c>
      <c r="B321" s="94" t="s">
        <v>170</v>
      </c>
      <c r="C321" s="94">
        <v>35000189</v>
      </c>
      <c r="D321" s="97" t="s">
        <v>403</v>
      </c>
      <c r="E321" s="94" t="s">
        <v>352</v>
      </c>
      <c r="F321" s="248">
        <v>1</v>
      </c>
      <c r="G321" s="259">
        <f t="shared" si="54"/>
        <v>215.94</v>
      </c>
      <c r="H321" s="248" t="e">
        <f>ROUND(G321*(1+#REF!),2)</f>
        <v>#REF!</v>
      </c>
      <c r="I321" s="248" t="e">
        <f t="shared" si="55"/>
        <v>#REF!</v>
      </c>
      <c r="J321" s="259">
        <v>280.08</v>
      </c>
      <c r="L321" s="243">
        <v>215.94</v>
      </c>
      <c r="N321" s="310"/>
      <c r="O321" s="312"/>
      <c r="P321" s="312"/>
      <c r="Q321" s="312"/>
      <c r="R321" s="326" t="e">
        <f t="shared" si="45"/>
        <v>#REF!</v>
      </c>
      <c r="S321" s="329">
        <f t="shared" si="56"/>
        <v>1</v>
      </c>
      <c r="T321" s="329" t="e">
        <f t="shared" si="47"/>
        <v>#REF!</v>
      </c>
      <c r="U321" s="326" t="e">
        <f t="shared" si="46"/>
        <v>#REF!</v>
      </c>
    </row>
    <row r="322" spans="1:21" ht="56.25" x14ac:dyDescent="0.2">
      <c r="A322" s="247" t="s">
        <v>631</v>
      </c>
      <c r="B322" s="94" t="s">
        <v>120</v>
      </c>
      <c r="C322" s="94" t="s">
        <v>120</v>
      </c>
      <c r="D322" s="97" t="s">
        <v>405</v>
      </c>
      <c r="E322" s="94" t="s">
        <v>352</v>
      </c>
      <c r="F322" s="248">
        <v>1</v>
      </c>
      <c r="G322" s="259">
        <f t="shared" si="54"/>
        <v>240.63</v>
      </c>
      <c r="H322" s="248" t="e">
        <f>ROUND(G322*(1+#REF!),2)</f>
        <v>#REF!</v>
      </c>
      <c r="I322" s="248" t="e">
        <f t="shared" si="55"/>
        <v>#REF!</v>
      </c>
      <c r="J322" s="259">
        <v>312.10000000000002</v>
      </c>
      <c r="L322" s="243">
        <v>240.63</v>
      </c>
      <c r="N322" s="310"/>
      <c r="O322" s="312"/>
      <c r="P322" s="312"/>
      <c r="Q322" s="312"/>
      <c r="R322" s="326" t="e">
        <f t="shared" si="45"/>
        <v>#REF!</v>
      </c>
      <c r="S322" s="329">
        <f t="shared" si="56"/>
        <v>1</v>
      </c>
      <c r="T322" s="329" t="e">
        <f t="shared" si="47"/>
        <v>#REF!</v>
      </c>
      <c r="U322" s="326" t="e">
        <f t="shared" si="46"/>
        <v>#REF!</v>
      </c>
    </row>
    <row r="323" spans="1:21" ht="45" x14ac:dyDescent="0.2">
      <c r="A323" s="247" t="s">
        <v>632</v>
      </c>
      <c r="B323" s="94" t="s">
        <v>170</v>
      </c>
      <c r="C323" s="94">
        <v>35000199</v>
      </c>
      <c r="D323" s="97" t="s">
        <v>407</v>
      </c>
      <c r="E323" s="94" t="s">
        <v>352</v>
      </c>
      <c r="F323" s="248">
        <v>1</v>
      </c>
      <c r="G323" s="259">
        <f t="shared" si="54"/>
        <v>97.79</v>
      </c>
      <c r="H323" s="248" t="e">
        <f>ROUND(G323*(1+#REF!),2)</f>
        <v>#REF!</v>
      </c>
      <c r="I323" s="248" t="e">
        <f t="shared" si="55"/>
        <v>#REF!</v>
      </c>
      <c r="J323" s="259">
        <v>126.84</v>
      </c>
      <c r="L323" s="243">
        <v>97.79</v>
      </c>
      <c r="N323" s="310"/>
      <c r="O323" s="312"/>
      <c r="P323" s="312"/>
      <c r="Q323" s="312"/>
      <c r="R323" s="326" t="e">
        <f t="shared" si="45"/>
        <v>#REF!</v>
      </c>
      <c r="S323" s="329">
        <f t="shared" si="56"/>
        <v>1</v>
      </c>
      <c r="T323" s="329" t="e">
        <f t="shared" si="47"/>
        <v>#REF!</v>
      </c>
      <c r="U323" s="326" t="e">
        <f t="shared" si="46"/>
        <v>#REF!</v>
      </c>
    </row>
    <row r="324" spans="1:21" ht="33.75" x14ac:dyDescent="0.2">
      <c r="A324" s="247" t="s">
        <v>633</v>
      </c>
      <c r="B324" s="94" t="s">
        <v>170</v>
      </c>
      <c r="C324" s="94">
        <v>35000191</v>
      </c>
      <c r="D324" s="97" t="s">
        <v>409</v>
      </c>
      <c r="E324" s="94" t="s">
        <v>352</v>
      </c>
      <c r="F324" s="248">
        <v>1</v>
      </c>
      <c r="G324" s="259">
        <f t="shared" si="54"/>
        <v>252.43</v>
      </c>
      <c r="H324" s="248" t="e">
        <f>ROUND(G324*(1+#REF!),2)</f>
        <v>#REF!</v>
      </c>
      <c r="I324" s="248" t="e">
        <f t="shared" si="55"/>
        <v>#REF!</v>
      </c>
      <c r="J324" s="259">
        <v>327.41000000000003</v>
      </c>
      <c r="L324" s="243">
        <v>252.43</v>
      </c>
      <c r="N324" s="310"/>
      <c r="O324" s="312"/>
      <c r="P324" s="312"/>
      <c r="Q324" s="312"/>
      <c r="R324" s="326" t="e">
        <f t="shared" si="45"/>
        <v>#REF!</v>
      </c>
      <c r="S324" s="329">
        <f t="shared" si="56"/>
        <v>1</v>
      </c>
      <c r="T324" s="329" t="e">
        <f t="shared" si="47"/>
        <v>#REF!</v>
      </c>
      <c r="U324" s="326" t="e">
        <f t="shared" si="46"/>
        <v>#REF!</v>
      </c>
    </row>
    <row r="325" spans="1:21" ht="33.75" x14ac:dyDescent="0.2">
      <c r="A325" s="247" t="s">
        <v>634</v>
      </c>
      <c r="B325" s="94" t="s">
        <v>120</v>
      </c>
      <c r="C325" s="94" t="s">
        <v>120</v>
      </c>
      <c r="D325" s="97" t="s">
        <v>411</v>
      </c>
      <c r="E325" s="94" t="s">
        <v>352</v>
      </c>
      <c r="F325" s="248">
        <v>1</v>
      </c>
      <c r="G325" s="259">
        <f t="shared" si="54"/>
        <v>9.3699999999999992</v>
      </c>
      <c r="H325" s="248" t="e">
        <f>ROUND(G325*(1+#REF!),2)</f>
        <v>#REF!</v>
      </c>
      <c r="I325" s="248" t="e">
        <f t="shared" si="55"/>
        <v>#REF!</v>
      </c>
      <c r="J325" s="259">
        <v>12.15</v>
      </c>
      <c r="L325" s="243">
        <v>9.3699999999999992</v>
      </c>
      <c r="N325" s="310"/>
      <c r="O325" s="312"/>
      <c r="P325" s="312"/>
      <c r="Q325" s="312"/>
      <c r="R325" s="326" t="e">
        <f t="shared" si="45"/>
        <v>#REF!</v>
      </c>
      <c r="S325" s="329">
        <f t="shared" si="56"/>
        <v>1</v>
      </c>
      <c r="T325" s="329" t="e">
        <f t="shared" si="47"/>
        <v>#REF!</v>
      </c>
      <c r="U325" s="326" t="e">
        <f t="shared" si="46"/>
        <v>#REF!</v>
      </c>
    </row>
    <row r="326" spans="1:21" ht="45" x14ac:dyDescent="0.2">
      <c r="A326" s="247" t="s">
        <v>635</v>
      </c>
      <c r="B326" s="94" t="s">
        <v>120</v>
      </c>
      <c r="C326" s="94" t="s">
        <v>120</v>
      </c>
      <c r="D326" s="97" t="s">
        <v>413</v>
      </c>
      <c r="E326" s="94" t="s">
        <v>352</v>
      </c>
      <c r="F326" s="248">
        <v>1</v>
      </c>
      <c r="G326" s="259">
        <f t="shared" si="54"/>
        <v>135.36000000000001</v>
      </c>
      <c r="H326" s="248" t="e">
        <f>ROUND(G326*(1+#REF!),2)</f>
        <v>#REF!</v>
      </c>
      <c r="I326" s="248" t="e">
        <f t="shared" si="55"/>
        <v>#REF!</v>
      </c>
      <c r="J326" s="259">
        <v>175.56</v>
      </c>
      <c r="L326" s="243">
        <v>135.36000000000001</v>
      </c>
      <c r="N326" s="310"/>
      <c r="O326" s="312"/>
      <c r="P326" s="312"/>
      <c r="Q326" s="312"/>
      <c r="R326" s="326" t="e">
        <f t="shared" si="45"/>
        <v>#REF!</v>
      </c>
      <c r="S326" s="329">
        <f t="shared" si="56"/>
        <v>1</v>
      </c>
      <c r="T326" s="329" t="e">
        <f t="shared" si="47"/>
        <v>#REF!</v>
      </c>
      <c r="U326" s="326" t="e">
        <f t="shared" si="46"/>
        <v>#REF!</v>
      </c>
    </row>
    <row r="327" spans="1:21" ht="45" x14ac:dyDescent="0.2">
      <c r="A327" s="247" t="s">
        <v>636</v>
      </c>
      <c r="B327" s="94" t="s">
        <v>120</v>
      </c>
      <c r="C327" s="94" t="s">
        <v>120</v>
      </c>
      <c r="D327" s="97" t="s">
        <v>415</v>
      </c>
      <c r="E327" s="94" t="s">
        <v>352</v>
      </c>
      <c r="F327" s="248">
        <v>1</v>
      </c>
      <c r="G327" s="259">
        <f t="shared" si="54"/>
        <v>160.41999999999999</v>
      </c>
      <c r="H327" s="248" t="e">
        <f>ROUND(G327*(1+#REF!),2)</f>
        <v>#REF!</v>
      </c>
      <c r="I327" s="248" t="e">
        <f t="shared" si="55"/>
        <v>#REF!</v>
      </c>
      <c r="J327" s="248">
        <v>208.07</v>
      </c>
      <c r="L327" s="243">
        <v>160.41999999999999</v>
      </c>
      <c r="N327" s="310"/>
      <c r="O327" s="312"/>
      <c r="P327" s="312"/>
      <c r="Q327" s="312"/>
      <c r="R327" s="326" t="e">
        <f t="shared" si="45"/>
        <v>#REF!</v>
      </c>
      <c r="S327" s="329">
        <f t="shared" si="56"/>
        <v>1</v>
      </c>
      <c r="T327" s="329" t="e">
        <f t="shared" si="47"/>
        <v>#REF!</v>
      </c>
      <c r="U327" s="326" t="e">
        <f t="shared" si="46"/>
        <v>#REF!</v>
      </c>
    </row>
    <row r="328" spans="1:21" ht="78.75" x14ac:dyDescent="0.2">
      <c r="A328" s="247" t="s">
        <v>637</v>
      </c>
      <c r="B328" s="94" t="s">
        <v>137</v>
      </c>
      <c r="C328" s="94">
        <v>9838</v>
      </c>
      <c r="D328" s="97" t="s">
        <v>417</v>
      </c>
      <c r="E328" s="94" t="s">
        <v>94</v>
      </c>
      <c r="F328" s="248">
        <v>1</v>
      </c>
      <c r="G328" s="259">
        <f t="shared" si="54"/>
        <v>3.85</v>
      </c>
      <c r="H328" s="248" t="e">
        <f>ROUND(G328*(1+#REF!),2)</f>
        <v>#REF!</v>
      </c>
      <c r="I328" s="248" t="e">
        <f t="shared" si="55"/>
        <v>#REF!</v>
      </c>
      <c r="J328" s="262">
        <v>4.99</v>
      </c>
      <c r="L328" s="243">
        <v>3.85</v>
      </c>
      <c r="N328" s="310"/>
      <c r="O328" s="312"/>
      <c r="P328" s="312"/>
      <c r="Q328" s="312"/>
      <c r="R328" s="326" t="e">
        <f t="shared" si="45"/>
        <v>#REF!</v>
      </c>
      <c r="S328" s="329">
        <f t="shared" si="56"/>
        <v>1</v>
      </c>
      <c r="T328" s="329" t="e">
        <f t="shared" si="47"/>
        <v>#REF!</v>
      </c>
      <c r="U328" s="326" t="e">
        <f t="shared" si="46"/>
        <v>#REF!</v>
      </c>
    </row>
    <row r="329" spans="1:21" ht="45" x14ac:dyDescent="0.2">
      <c r="A329" s="247" t="s">
        <v>638</v>
      </c>
      <c r="B329" s="94" t="s">
        <v>120</v>
      </c>
      <c r="C329" s="94" t="s">
        <v>120</v>
      </c>
      <c r="D329" s="97" t="s">
        <v>419</v>
      </c>
      <c r="E329" s="94" t="s">
        <v>352</v>
      </c>
      <c r="F329" s="248">
        <v>5</v>
      </c>
      <c r="G329" s="259">
        <f t="shared" si="54"/>
        <v>0.25</v>
      </c>
      <c r="H329" s="248" t="e">
        <f>ROUND(G329*(1+#REF!),2)</f>
        <v>#REF!</v>
      </c>
      <c r="I329" s="248" t="e">
        <f t="shared" si="55"/>
        <v>#REF!</v>
      </c>
      <c r="J329" s="248">
        <v>0.33</v>
      </c>
      <c r="L329" s="243">
        <v>0.25</v>
      </c>
      <c r="N329" s="310"/>
      <c r="O329" s="312"/>
      <c r="P329" s="312"/>
      <c r="Q329" s="312"/>
      <c r="R329" s="326" t="e">
        <f t="shared" si="45"/>
        <v>#REF!</v>
      </c>
      <c r="S329" s="329">
        <f t="shared" si="56"/>
        <v>5</v>
      </c>
      <c r="T329" s="329" t="e">
        <f t="shared" si="47"/>
        <v>#REF!</v>
      </c>
      <c r="U329" s="326" t="e">
        <f t="shared" si="46"/>
        <v>#REF!</v>
      </c>
    </row>
    <row r="330" spans="1:21" ht="45" x14ac:dyDescent="0.2">
      <c r="A330" s="247" t="s">
        <v>639</v>
      </c>
      <c r="B330" s="94" t="s">
        <v>120</v>
      </c>
      <c r="C330" s="94" t="s">
        <v>120</v>
      </c>
      <c r="D330" s="97" t="s">
        <v>421</v>
      </c>
      <c r="E330" s="94" t="s">
        <v>352</v>
      </c>
      <c r="F330" s="248">
        <v>22</v>
      </c>
      <c r="G330" s="259">
        <f t="shared" si="54"/>
        <v>0.35</v>
      </c>
      <c r="H330" s="248" t="e">
        <f>ROUND(G330*(1+#REF!),2)</f>
        <v>#REF!</v>
      </c>
      <c r="I330" s="248" t="e">
        <f t="shared" si="55"/>
        <v>#REF!</v>
      </c>
      <c r="J330" s="248">
        <v>0.45</v>
      </c>
      <c r="L330" s="243">
        <v>0.35</v>
      </c>
      <c r="N330" s="310"/>
      <c r="O330" s="312"/>
      <c r="P330" s="312"/>
      <c r="Q330" s="312"/>
      <c r="R330" s="326" t="e">
        <f t="shared" si="45"/>
        <v>#REF!</v>
      </c>
      <c r="S330" s="329">
        <f t="shared" si="56"/>
        <v>22</v>
      </c>
      <c r="T330" s="329" t="e">
        <f t="shared" si="47"/>
        <v>#REF!</v>
      </c>
      <c r="U330" s="326" t="e">
        <f t="shared" si="46"/>
        <v>#REF!</v>
      </c>
    </row>
    <row r="331" spans="1:21" ht="45" x14ac:dyDescent="0.2">
      <c r="A331" s="247" t="s">
        <v>640</v>
      </c>
      <c r="B331" s="94" t="s">
        <v>120</v>
      </c>
      <c r="C331" s="94" t="s">
        <v>120</v>
      </c>
      <c r="D331" s="97" t="s">
        <v>423</v>
      </c>
      <c r="E331" s="94" t="s">
        <v>352</v>
      </c>
      <c r="F331" s="248">
        <v>216</v>
      </c>
      <c r="G331" s="259">
        <f t="shared" si="54"/>
        <v>1.88</v>
      </c>
      <c r="H331" s="248" t="e">
        <f>ROUND(G331*(1+#REF!),2)</f>
        <v>#REF!</v>
      </c>
      <c r="I331" s="248" t="e">
        <f t="shared" si="55"/>
        <v>#REF!</v>
      </c>
      <c r="J331" s="248">
        <v>2.44</v>
      </c>
      <c r="L331" s="243">
        <v>1.88</v>
      </c>
      <c r="N331" s="310"/>
      <c r="O331" s="312"/>
      <c r="P331" s="312"/>
      <c r="Q331" s="312"/>
      <c r="R331" s="326" t="e">
        <f t="shared" si="45"/>
        <v>#REF!</v>
      </c>
      <c r="S331" s="329">
        <f t="shared" si="56"/>
        <v>216</v>
      </c>
      <c r="T331" s="329" t="e">
        <f t="shared" si="47"/>
        <v>#REF!</v>
      </c>
      <c r="U331" s="326" t="e">
        <f t="shared" si="46"/>
        <v>#REF!</v>
      </c>
    </row>
    <row r="332" spans="1:21" ht="90" x14ac:dyDescent="0.2">
      <c r="A332" s="247" t="s">
        <v>641</v>
      </c>
      <c r="B332" s="94" t="s">
        <v>137</v>
      </c>
      <c r="C332" s="270">
        <v>38424</v>
      </c>
      <c r="D332" s="100" t="s">
        <v>642</v>
      </c>
      <c r="E332" s="94" t="s">
        <v>352</v>
      </c>
      <c r="F332" s="274">
        <v>1</v>
      </c>
      <c r="G332" s="259">
        <f t="shared" si="54"/>
        <v>50.37</v>
      </c>
      <c r="H332" s="248" t="e">
        <f>ROUND(G332*(1+#REF!),2)</f>
        <v>#REF!</v>
      </c>
      <c r="I332" s="248" t="e">
        <f t="shared" si="55"/>
        <v>#REF!</v>
      </c>
      <c r="J332" s="262">
        <v>65.33</v>
      </c>
      <c r="L332" s="243">
        <v>50.37</v>
      </c>
      <c r="N332" s="310"/>
      <c r="O332" s="312"/>
      <c r="P332" s="312"/>
      <c r="Q332" s="312"/>
      <c r="R332" s="326" t="e">
        <f t="shared" si="45"/>
        <v>#REF!</v>
      </c>
      <c r="S332" s="329">
        <f t="shared" si="56"/>
        <v>1</v>
      </c>
      <c r="T332" s="329" t="e">
        <f t="shared" si="47"/>
        <v>#REF!</v>
      </c>
      <c r="U332" s="326" t="e">
        <f t="shared" si="46"/>
        <v>#REF!</v>
      </c>
    </row>
    <row r="333" spans="1:21" ht="67.5" x14ac:dyDescent="0.2">
      <c r="A333" s="247" t="s">
        <v>643</v>
      </c>
      <c r="B333" s="94" t="s">
        <v>137</v>
      </c>
      <c r="C333" s="270">
        <v>4180</v>
      </c>
      <c r="D333" s="100" t="s">
        <v>644</v>
      </c>
      <c r="E333" s="94" t="s">
        <v>352</v>
      </c>
      <c r="F333" s="274">
        <v>2</v>
      </c>
      <c r="G333" s="259">
        <f t="shared" si="54"/>
        <v>7.1</v>
      </c>
      <c r="H333" s="248" t="e">
        <f>ROUND(G333*(1+#REF!),2)</f>
        <v>#REF!</v>
      </c>
      <c r="I333" s="248" t="e">
        <f t="shared" si="55"/>
        <v>#REF!</v>
      </c>
      <c r="J333" s="262">
        <v>9.2100000000000009</v>
      </c>
      <c r="L333" s="243">
        <v>7.1</v>
      </c>
      <c r="N333" s="310"/>
      <c r="O333" s="312"/>
      <c r="P333" s="312"/>
      <c r="Q333" s="312"/>
      <c r="R333" s="326" t="e">
        <f t="shared" si="45"/>
        <v>#REF!</v>
      </c>
      <c r="S333" s="329">
        <f t="shared" si="56"/>
        <v>2</v>
      </c>
      <c r="T333" s="329" t="e">
        <f t="shared" si="47"/>
        <v>#REF!</v>
      </c>
      <c r="U333" s="326" t="e">
        <f t="shared" si="46"/>
        <v>#REF!</v>
      </c>
    </row>
    <row r="334" spans="1:21" ht="78.75" x14ac:dyDescent="0.2">
      <c r="A334" s="247" t="s">
        <v>645</v>
      </c>
      <c r="B334" s="94" t="s">
        <v>137</v>
      </c>
      <c r="C334" s="270">
        <v>3935</v>
      </c>
      <c r="D334" s="100" t="s">
        <v>646</v>
      </c>
      <c r="E334" s="94" t="s">
        <v>352</v>
      </c>
      <c r="F334" s="274">
        <v>2</v>
      </c>
      <c r="G334" s="259">
        <f t="shared" si="54"/>
        <v>16.29</v>
      </c>
      <c r="H334" s="248" t="e">
        <f>ROUND(G334*(1+#REF!),2)</f>
        <v>#REF!</v>
      </c>
      <c r="I334" s="248" t="e">
        <f t="shared" si="55"/>
        <v>#REF!</v>
      </c>
      <c r="J334" s="262">
        <v>21.13</v>
      </c>
      <c r="L334" s="243">
        <v>16.29</v>
      </c>
      <c r="N334" s="310"/>
      <c r="O334" s="312"/>
      <c r="P334" s="312"/>
      <c r="Q334" s="312"/>
      <c r="R334" s="326" t="e">
        <f t="shared" si="45"/>
        <v>#REF!</v>
      </c>
      <c r="S334" s="329">
        <f t="shared" si="56"/>
        <v>2</v>
      </c>
      <c r="T334" s="329" t="e">
        <f t="shared" si="47"/>
        <v>#REF!</v>
      </c>
      <c r="U334" s="326" t="e">
        <f t="shared" si="46"/>
        <v>#REF!</v>
      </c>
    </row>
    <row r="335" spans="1:21" ht="56.25" x14ac:dyDescent="0.2">
      <c r="A335" s="247" t="s">
        <v>647</v>
      </c>
      <c r="B335" s="94" t="s">
        <v>137</v>
      </c>
      <c r="C335" s="270">
        <v>9860</v>
      </c>
      <c r="D335" s="100" t="s">
        <v>648</v>
      </c>
      <c r="E335" s="94" t="s">
        <v>94</v>
      </c>
      <c r="F335" s="274">
        <v>7.6</v>
      </c>
      <c r="G335" s="259">
        <f t="shared" si="54"/>
        <v>14.78</v>
      </c>
      <c r="H335" s="248" t="e">
        <f>ROUND(G335*(1+#REF!),2)</f>
        <v>#REF!</v>
      </c>
      <c r="I335" s="248" t="e">
        <f t="shared" si="55"/>
        <v>#REF!</v>
      </c>
      <c r="J335" s="262">
        <v>19.170000000000002</v>
      </c>
      <c r="L335" s="243">
        <v>14.78</v>
      </c>
      <c r="N335" s="310"/>
      <c r="O335" s="312"/>
      <c r="P335" s="312"/>
      <c r="Q335" s="312"/>
      <c r="R335" s="326" t="e">
        <f t="shared" si="45"/>
        <v>#REF!</v>
      </c>
      <c r="S335" s="329">
        <f t="shared" si="56"/>
        <v>7.6</v>
      </c>
      <c r="T335" s="329" t="e">
        <f t="shared" si="47"/>
        <v>#REF!</v>
      </c>
      <c r="U335" s="326" t="e">
        <f t="shared" si="46"/>
        <v>#REF!</v>
      </c>
    </row>
    <row r="336" spans="1:21" ht="45" x14ac:dyDescent="0.2">
      <c r="A336" s="247" t="s">
        <v>649</v>
      </c>
      <c r="B336" s="94" t="s">
        <v>137</v>
      </c>
      <c r="C336" s="270">
        <v>3879</v>
      </c>
      <c r="D336" s="100" t="s">
        <v>650</v>
      </c>
      <c r="E336" s="94" t="s">
        <v>352</v>
      </c>
      <c r="F336" s="274">
        <v>6</v>
      </c>
      <c r="G336" s="259">
        <f t="shared" si="54"/>
        <v>7.02</v>
      </c>
      <c r="H336" s="248" t="e">
        <f>ROUND(G336*(1+#REF!),2)</f>
        <v>#REF!</v>
      </c>
      <c r="I336" s="248" t="e">
        <f t="shared" si="55"/>
        <v>#REF!</v>
      </c>
      <c r="J336" s="262">
        <v>9.1</v>
      </c>
      <c r="L336" s="243">
        <v>7.02</v>
      </c>
      <c r="N336" s="310"/>
      <c r="O336" s="312"/>
      <c r="P336" s="312"/>
      <c r="Q336" s="312"/>
      <c r="R336" s="326" t="e">
        <f t="shared" si="45"/>
        <v>#REF!</v>
      </c>
      <c r="S336" s="329">
        <f t="shared" si="56"/>
        <v>6</v>
      </c>
      <c r="T336" s="329" t="e">
        <f t="shared" si="47"/>
        <v>#REF!</v>
      </c>
      <c r="U336" s="326" t="e">
        <f t="shared" si="46"/>
        <v>#REF!</v>
      </c>
    </row>
    <row r="337" spans="1:21" ht="90" x14ac:dyDescent="0.2">
      <c r="A337" s="247" t="s">
        <v>651</v>
      </c>
      <c r="B337" s="94" t="s">
        <v>137</v>
      </c>
      <c r="C337" s="270">
        <v>1930</v>
      </c>
      <c r="D337" s="100" t="s">
        <v>548</v>
      </c>
      <c r="E337" s="94" t="s">
        <v>352</v>
      </c>
      <c r="F337" s="274">
        <v>3</v>
      </c>
      <c r="G337" s="259">
        <f t="shared" si="54"/>
        <v>36.1</v>
      </c>
      <c r="H337" s="248" t="e">
        <f>ROUND(G337*(1+#REF!),2)</f>
        <v>#REF!</v>
      </c>
      <c r="I337" s="248" t="e">
        <f t="shared" si="55"/>
        <v>#REF!</v>
      </c>
      <c r="J337" s="262">
        <v>46.82</v>
      </c>
      <c r="L337" s="243">
        <v>36.1</v>
      </c>
      <c r="N337" s="310"/>
      <c r="O337" s="312"/>
      <c r="P337" s="312"/>
      <c r="Q337" s="312"/>
      <c r="R337" s="326" t="e">
        <f t="shared" si="45"/>
        <v>#REF!</v>
      </c>
      <c r="S337" s="329">
        <f t="shared" si="56"/>
        <v>3</v>
      </c>
      <c r="T337" s="329" t="e">
        <f t="shared" si="47"/>
        <v>#REF!</v>
      </c>
      <c r="U337" s="326" t="e">
        <f t="shared" si="46"/>
        <v>#REF!</v>
      </c>
    </row>
    <row r="338" spans="1:21" ht="45" x14ac:dyDescent="0.2">
      <c r="A338" s="247" t="s">
        <v>652</v>
      </c>
      <c r="B338" s="94" t="s">
        <v>137</v>
      </c>
      <c r="C338" s="270">
        <v>9893</v>
      </c>
      <c r="D338" s="100" t="s">
        <v>653</v>
      </c>
      <c r="E338" s="94" t="s">
        <v>352</v>
      </c>
      <c r="F338" s="274">
        <v>5</v>
      </c>
      <c r="G338" s="259">
        <f t="shared" si="54"/>
        <v>37.590000000000003</v>
      </c>
      <c r="H338" s="248" t="e">
        <f>ROUND(G338*(1+#REF!),2)</f>
        <v>#REF!</v>
      </c>
      <c r="I338" s="248" t="e">
        <f t="shared" si="55"/>
        <v>#REF!</v>
      </c>
      <c r="J338" s="262">
        <v>48.76</v>
      </c>
      <c r="L338" s="243">
        <v>37.590000000000003</v>
      </c>
      <c r="N338" s="310"/>
      <c r="O338" s="312"/>
      <c r="P338" s="312"/>
      <c r="Q338" s="312"/>
      <c r="R338" s="326" t="e">
        <f t="shared" ref="R338:R401" si="57">O338/I338</f>
        <v>#REF!</v>
      </c>
      <c r="S338" s="329">
        <f t="shared" si="56"/>
        <v>5</v>
      </c>
      <c r="T338" s="329" t="e">
        <f t="shared" si="47"/>
        <v>#REF!</v>
      </c>
      <c r="U338" s="326" t="e">
        <f t="shared" ref="U338:U401" si="58">1-R338</f>
        <v>#REF!</v>
      </c>
    </row>
    <row r="339" spans="1:21" ht="45" x14ac:dyDescent="0.2">
      <c r="A339" s="247" t="s">
        <v>654</v>
      </c>
      <c r="B339" s="94" t="s">
        <v>137</v>
      </c>
      <c r="C339" s="270">
        <v>4213</v>
      </c>
      <c r="D339" s="100" t="s">
        <v>655</v>
      </c>
      <c r="E339" s="94" t="s">
        <v>352</v>
      </c>
      <c r="F339" s="274">
        <v>10</v>
      </c>
      <c r="G339" s="259">
        <f t="shared" si="54"/>
        <v>7.1</v>
      </c>
      <c r="H339" s="248" t="e">
        <f>ROUND(G339*(1+#REF!),2)</f>
        <v>#REF!</v>
      </c>
      <c r="I339" s="248" t="e">
        <f t="shared" si="55"/>
        <v>#REF!</v>
      </c>
      <c r="J339" s="262">
        <v>9.2100000000000009</v>
      </c>
      <c r="L339" s="243">
        <v>7.1</v>
      </c>
      <c r="N339" s="310"/>
      <c r="O339" s="312"/>
      <c r="P339" s="312"/>
      <c r="Q339" s="312"/>
      <c r="R339" s="326" t="e">
        <f t="shared" si="57"/>
        <v>#REF!</v>
      </c>
      <c r="S339" s="329">
        <f t="shared" si="56"/>
        <v>10</v>
      </c>
      <c r="T339" s="329" t="e">
        <f t="shared" ref="T339:T402" si="59">I339-Q339</f>
        <v>#REF!</v>
      </c>
      <c r="U339" s="326" t="e">
        <f t="shared" si="58"/>
        <v>#REF!</v>
      </c>
    </row>
    <row r="340" spans="1:21" ht="112.5" x14ac:dyDescent="0.2">
      <c r="A340" s="247" t="s">
        <v>656</v>
      </c>
      <c r="B340" s="94" t="s">
        <v>137</v>
      </c>
      <c r="C340" s="270">
        <v>10232</v>
      </c>
      <c r="D340" s="100" t="s">
        <v>657</v>
      </c>
      <c r="E340" s="94" t="s">
        <v>352</v>
      </c>
      <c r="F340" s="274">
        <v>2</v>
      </c>
      <c r="G340" s="259">
        <f t="shared" si="54"/>
        <v>91.68</v>
      </c>
      <c r="H340" s="248" t="e">
        <f>ROUND(G340*(1+#REF!),2)</f>
        <v>#REF!</v>
      </c>
      <c r="I340" s="248" t="e">
        <f t="shared" si="55"/>
        <v>#REF!</v>
      </c>
      <c r="J340" s="262">
        <v>118.91</v>
      </c>
      <c r="L340" s="243">
        <v>91.68</v>
      </c>
      <c r="N340" s="310"/>
      <c r="O340" s="312"/>
      <c r="P340" s="312"/>
      <c r="Q340" s="312"/>
      <c r="R340" s="326" t="e">
        <f t="shared" si="57"/>
        <v>#REF!</v>
      </c>
      <c r="S340" s="329">
        <f t="shared" si="56"/>
        <v>2</v>
      </c>
      <c r="T340" s="329" t="e">
        <f t="shared" si="59"/>
        <v>#REF!</v>
      </c>
      <c r="U340" s="326" t="e">
        <f t="shared" si="58"/>
        <v>#REF!</v>
      </c>
    </row>
    <row r="341" spans="1:21" ht="78.75" x14ac:dyDescent="0.2">
      <c r="A341" s="247" t="s">
        <v>658</v>
      </c>
      <c r="B341" s="94" t="s">
        <v>137</v>
      </c>
      <c r="C341" s="270">
        <v>6028</v>
      </c>
      <c r="D341" s="100" t="s">
        <v>659</v>
      </c>
      <c r="E341" s="94" t="s">
        <v>352</v>
      </c>
      <c r="F341" s="274">
        <v>3</v>
      </c>
      <c r="G341" s="259">
        <f t="shared" si="54"/>
        <v>45.31</v>
      </c>
      <c r="H341" s="248" t="e">
        <f>ROUND(G341*(1+#REF!),2)</f>
        <v>#REF!</v>
      </c>
      <c r="I341" s="248" t="e">
        <f t="shared" si="55"/>
        <v>#REF!</v>
      </c>
      <c r="J341" s="262">
        <v>58.77</v>
      </c>
      <c r="L341" s="243">
        <v>45.31</v>
      </c>
      <c r="N341" s="310"/>
      <c r="O341" s="312"/>
      <c r="P341" s="312"/>
      <c r="Q341" s="312"/>
      <c r="R341" s="326" t="e">
        <f t="shared" si="57"/>
        <v>#REF!</v>
      </c>
      <c r="S341" s="329">
        <f t="shared" si="56"/>
        <v>3</v>
      </c>
      <c r="T341" s="329" t="e">
        <f t="shared" si="59"/>
        <v>#REF!</v>
      </c>
      <c r="U341" s="326" t="e">
        <f t="shared" si="58"/>
        <v>#REF!</v>
      </c>
    </row>
    <row r="342" spans="1:21" ht="56.25" x14ac:dyDescent="0.2">
      <c r="A342" s="247" t="s">
        <v>660</v>
      </c>
      <c r="B342" s="94" t="s">
        <v>137</v>
      </c>
      <c r="C342" s="270">
        <v>3493</v>
      </c>
      <c r="D342" s="100" t="s">
        <v>661</v>
      </c>
      <c r="E342" s="94" t="s">
        <v>352</v>
      </c>
      <c r="F342" s="274">
        <v>3</v>
      </c>
      <c r="G342" s="259">
        <f t="shared" si="54"/>
        <v>15.37</v>
      </c>
      <c r="H342" s="248" t="e">
        <f>ROUND(G342*(1+#REF!),2)</f>
        <v>#REF!</v>
      </c>
      <c r="I342" s="248" t="e">
        <f t="shared" si="55"/>
        <v>#REF!</v>
      </c>
      <c r="J342" s="262">
        <v>19.93</v>
      </c>
      <c r="L342" s="243">
        <v>15.37</v>
      </c>
      <c r="N342" s="310"/>
      <c r="O342" s="312"/>
      <c r="P342" s="312"/>
      <c r="Q342" s="312"/>
      <c r="R342" s="326" t="e">
        <f t="shared" si="57"/>
        <v>#REF!</v>
      </c>
      <c r="S342" s="329">
        <f t="shared" si="56"/>
        <v>3</v>
      </c>
      <c r="T342" s="329" t="e">
        <f t="shared" si="59"/>
        <v>#REF!</v>
      </c>
      <c r="U342" s="326" t="e">
        <f t="shared" si="58"/>
        <v>#REF!</v>
      </c>
    </row>
    <row r="343" spans="1:21" ht="45" x14ac:dyDescent="0.2">
      <c r="A343" s="247" t="s">
        <v>662</v>
      </c>
      <c r="B343" s="94" t="s">
        <v>137</v>
      </c>
      <c r="C343" s="270">
        <v>9893</v>
      </c>
      <c r="D343" s="100" t="s">
        <v>663</v>
      </c>
      <c r="E343" s="94" t="s">
        <v>352</v>
      </c>
      <c r="F343" s="274">
        <v>2</v>
      </c>
      <c r="G343" s="259">
        <f t="shared" si="54"/>
        <v>37.590000000000003</v>
      </c>
      <c r="H343" s="248" t="e">
        <f>ROUND(G343*(1+#REF!),2)</f>
        <v>#REF!</v>
      </c>
      <c r="I343" s="248" t="e">
        <f t="shared" si="55"/>
        <v>#REF!</v>
      </c>
      <c r="J343" s="262">
        <v>48.76</v>
      </c>
      <c r="L343" s="243">
        <v>37.590000000000003</v>
      </c>
      <c r="N343" s="310"/>
      <c r="O343" s="312"/>
      <c r="P343" s="312"/>
      <c r="Q343" s="312"/>
      <c r="R343" s="326" t="e">
        <f t="shared" si="57"/>
        <v>#REF!</v>
      </c>
      <c r="S343" s="329">
        <f t="shared" si="56"/>
        <v>2</v>
      </c>
      <c r="T343" s="329" t="e">
        <f t="shared" si="59"/>
        <v>#REF!</v>
      </c>
      <c r="U343" s="326" t="e">
        <f t="shared" si="58"/>
        <v>#REF!</v>
      </c>
    </row>
    <row r="344" spans="1:21" ht="101.25" x14ac:dyDescent="0.2">
      <c r="A344" s="247" t="s">
        <v>664</v>
      </c>
      <c r="B344" s="94" t="s">
        <v>137</v>
      </c>
      <c r="C344" s="270">
        <v>113</v>
      </c>
      <c r="D344" s="100" t="s">
        <v>665</v>
      </c>
      <c r="E344" s="94" t="s">
        <v>352</v>
      </c>
      <c r="F344" s="274">
        <v>1</v>
      </c>
      <c r="G344" s="259">
        <f t="shared" si="54"/>
        <v>6.89</v>
      </c>
      <c r="H344" s="248" t="e">
        <f>ROUND(G344*(1+#REF!),2)</f>
        <v>#REF!</v>
      </c>
      <c r="I344" s="248" t="e">
        <f t="shared" si="55"/>
        <v>#REF!</v>
      </c>
      <c r="J344" s="262">
        <v>8.94</v>
      </c>
      <c r="L344" s="243">
        <v>6.89</v>
      </c>
      <c r="N344" s="310"/>
      <c r="O344" s="312"/>
      <c r="P344" s="312"/>
      <c r="Q344" s="312"/>
      <c r="R344" s="326" t="e">
        <f t="shared" si="57"/>
        <v>#REF!</v>
      </c>
      <c r="S344" s="329">
        <f t="shared" si="56"/>
        <v>1</v>
      </c>
      <c r="T344" s="329" t="e">
        <f t="shared" si="59"/>
        <v>#REF!</v>
      </c>
      <c r="U344" s="326" t="e">
        <f t="shared" si="58"/>
        <v>#REF!</v>
      </c>
    </row>
    <row r="345" spans="1:21" ht="78.75" x14ac:dyDescent="0.2">
      <c r="A345" s="247" t="s">
        <v>666</v>
      </c>
      <c r="B345" s="94" t="s">
        <v>137</v>
      </c>
      <c r="C345" s="270">
        <v>1835</v>
      </c>
      <c r="D345" s="100" t="s">
        <v>667</v>
      </c>
      <c r="E345" s="94" t="s">
        <v>352</v>
      </c>
      <c r="F345" s="274">
        <v>1</v>
      </c>
      <c r="G345" s="259">
        <f t="shared" si="54"/>
        <v>8.43</v>
      </c>
      <c r="H345" s="248" t="e">
        <f>ROUND(G345*(1+#REF!),2)</f>
        <v>#REF!</v>
      </c>
      <c r="I345" s="248" t="e">
        <f t="shared" si="55"/>
        <v>#REF!</v>
      </c>
      <c r="J345" s="262">
        <v>10.93</v>
      </c>
      <c r="L345" s="243">
        <v>8.43</v>
      </c>
      <c r="N345" s="310"/>
      <c r="O345" s="312"/>
      <c r="P345" s="312"/>
      <c r="Q345" s="312"/>
      <c r="R345" s="326" t="e">
        <f t="shared" si="57"/>
        <v>#REF!</v>
      </c>
      <c r="S345" s="329">
        <f t="shared" si="56"/>
        <v>1</v>
      </c>
      <c r="T345" s="329" t="e">
        <f t="shared" si="59"/>
        <v>#REF!</v>
      </c>
      <c r="U345" s="326" t="e">
        <f t="shared" si="58"/>
        <v>#REF!</v>
      </c>
    </row>
    <row r="346" spans="1:21" ht="22.5" x14ac:dyDescent="0.2">
      <c r="A346" s="252" t="s">
        <v>668</v>
      </c>
      <c r="B346" s="253"/>
      <c r="C346" s="254"/>
      <c r="D346" s="96" t="s">
        <v>425</v>
      </c>
      <c r="E346" s="254"/>
      <c r="F346" s="255"/>
      <c r="G346" s="255"/>
      <c r="H346" s="255"/>
      <c r="I346" s="256"/>
      <c r="J346" s="255"/>
      <c r="N346" s="330"/>
      <c r="O346" s="335"/>
      <c r="P346" s="335"/>
      <c r="Q346" s="335"/>
      <c r="R346" s="336"/>
      <c r="S346" s="337"/>
      <c r="T346" s="337"/>
      <c r="U346" s="336"/>
    </row>
    <row r="347" spans="1:21" ht="168.75" x14ac:dyDescent="0.2">
      <c r="A347" s="247" t="s">
        <v>669</v>
      </c>
      <c r="B347" s="94" t="s">
        <v>670</v>
      </c>
      <c r="C347" s="94" t="s">
        <v>670</v>
      </c>
      <c r="D347" s="97" t="s">
        <v>68</v>
      </c>
      <c r="E347" s="94" t="s">
        <v>352</v>
      </c>
      <c r="F347" s="248">
        <v>1</v>
      </c>
      <c r="G347" s="259">
        <f>ROUND(J347-(J347*$K$16),2)</f>
        <v>1611.7</v>
      </c>
      <c r="H347" s="248" t="e">
        <f>ROUND(G347*(1+#REF!),2)</f>
        <v>#REF!</v>
      </c>
      <c r="I347" s="248" t="e">
        <f>F347*H347</f>
        <v>#REF!</v>
      </c>
      <c r="J347" s="248">
        <v>2090.4</v>
      </c>
      <c r="L347" s="243">
        <v>1611.7</v>
      </c>
      <c r="N347" s="310"/>
      <c r="O347" s="312"/>
      <c r="P347" s="312"/>
      <c r="Q347" s="312"/>
      <c r="R347" s="326" t="e">
        <f t="shared" si="57"/>
        <v>#REF!</v>
      </c>
      <c r="S347" s="329">
        <f t="shared" si="56"/>
        <v>1</v>
      </c>
      <c r="T347" s="329" t="e">
        <f t="shared" si="59"/>
        <v>#REF!</v>
      </c>
      <c r="U347" s="326" t="e">
        <f t="shared" si="58"/>
        <v>#REF!</v>
      </c>
    </row>
    <row r="348" spans="1:21" ht="45" x14ac:dyDescent="0.2">
      <c r="A348" s="252" t="s">
        <v>671</v>
      </c>
      <c r="B348" s="253"/>
      <c r="C348" s="254"/>
      <c r="D348" s="96" t="s">
        <v>672</v>
      </c>
      <c r="E348" s="254" t="s">
        <v>133</v>
      </c>
      <c r="F348" s="255" t="s">
        <v>133</v>
      </c>
      <c r="G348" s="255">
        <v>0</v>
      </c>
      <c r="H348" s="255"/>
      <c r="I348" s="256" t="e">
        <f>SUM(I350:I411)</f>
        <v>#REF!</v>
      </c>
      <c r="J348" s="255">
        <v>0</v>
      </c>
      <c r="L348" s="243">
        <v>0</v>
      </c>
      <c r="N348" s="330"/>
      <c r="O348" s="335"/>
      <c r="P348" s="335"/>
      <c r="Q348" s="335"/>
      <c r="R348" s="333" t="e">
        <f t="shared" si="57"/>
        <v>#REF!</v>
      </c>
      <c r="S348" s="337"/>
      <c r="T348" s="338" t="e">
        <f>SUM(T350:T411)</f>
        <v>#REF!</v>
      </c>
      <c r="U348" s="333" t="e">
        <f t="shared" si="58"/>
        <v>#REF!</v>
      </c>
    </row>
    <row r="349" spans="1:21" ht="67.5" x14ac:dyDescent="0.2">
      <c r="A349" s="252" t="s">
        <v>673</v>
      </c>
      <c r="B349" s="253"/>
      <c r="C349" s="254"/>
      <c r="D349" s="96" t="s">
        <v>165</v>
      </c>
      <c r="E349" s="254"/>
      <c r="F349" s="255"/>
      <c r="G349" s="255"/>
      <c r="H349" s="255"/>
      <c r="I349" s="256"/>
      <c r="J349" s="255"/>
      <c r="N349" s="330"/>
      <c r="O349" s="335"/>
      <c r="P349" s="335"/>
      <c r="Q349" s="335"/>
      <c r="R349" s="333"/>
      <c r="S349" s="337"/>
      <c r="T349" s="337"/>
      <c r="U349" s="333"/>
    </row>
    <row r="350" spans="1:21" ht="135" x14ac:dyDescent="0.2">
      <c r="A350" s="247" t="s">
        <v>674</v>
      </c>
      <c r="B350" s="94" t="s">
        <v>137</v>
      </c>
      <c r="C350" s="94" t="s">
        <v>675</v>
      </c>
      <c r="D350" s="97" t="s">
        <v>676</v>
      </c>
      <c r="E350" s="94" t="s">
        <v>187</v>
      </c>
      <c r="F350" s="248">
        <v>22.9</v>
      </c>
      <c r="G350" s="259">
        <f>ROUND(J350-(J350*$K$16),2)</f>
        <v>2.78</v>
      </c>
      <c r="H350" s="248" t="e">
        <f>ROUND(G350*(1+#REF!),2)</f>
        <v>#REF!</v>
      </c>
      <c r="I350" s="248" t="e">
        <f>F350*H350</f>
        <v>#REF!</v>
      </c>
      <c r="J350" s="262">
        <v>3.6</v>
      </c>
      <c r="L350" s="243">
        <v>2.78</v>
      </c>
      <c r="N350" s="310"/>
      <c r="O350" s="312"/>
      <c r="P350" s="312"/>
      <c r="Q350" s="312"/>
      <c r="R350" s="326" t="e">
        <f t="shared" si="57"/>
        <v>#REF!</v>
      </c>
      <c r="S350" s="329">
        <f t="shared" si="56"/>
        <v>22.9</v>
      </c>
      <c r="T350" s="329" t="e">
        <f t="shared" si="59"/>
        <v>#REF!</v>
      </c>
      <c r="U350" s="326" t="e">
        <f t="shared" si="58"/>
        <v>#REF!</v>
      </c>
    </row>
    <row r="351" spans="1:21" ht="33.75" x14ac:dyDescent="0.2">
      <c r="A351" s="252" t="s">
        <v>677</v>
      </c>
      <c r="B351" s="253"/>
      <c r="C351" s="254"/>
      <c r="D351" s="96" t="s">
        <v>295</v>
      </c>
      <c r="E351" s="254"/>
      <c r="F351" s="255"/>
      <c r="G351" s="255"/>
      <c r="H351" s="255"/>
      <c r="I351" s="256"/>
      <c r="J351" s="255"/>
      <c r="N351" s="330"/>
      <c r="O351" s="335"/>
      <c r="P351" s="335"/>
      <c r="Q351" s="335"/>
      <c r="R351" s="336"/>
      <c r="S351" s="337"/>
      <c r="T351" s="337"/>
      <c r="U351" s="336"/>
    </row>
    <row r="352" spans="1:21" ht="53.45" customHeight="1" x14ac:dyDescent="0.2">
      <c r="A352" s="247" t="s">
        <v>678</v>
      </c>
      <c r="B352" s="94" t="s">
        <v>137</v>
      </c>
      <c r="C352" s="94">
        <v>90091</v>
      </c>
      <c r="D352" s="97" t="s">
        <v>1247</v>
      </c>
      <c r="E352" s="94" t="s">
        <v>179</v>
      </c>
      <c r="F352" s="264">
        <v>15.1</v>
      </c>
      <c r="G352" s="259">
        <f t="shared" ref="G352:G357" si="60">ROUND(J352-(J352*$K$16),2)</f>
        <v>3.37</v>
      </c>
      <c r="H352" s="248" t="e">
        <f>ROUND(G352*(1+#REF!),2)</f>
        <v>#REF!</v>
      </c>
      <c r="I352" s="248" t="e">
        <f t="shared" ref="I352:I357" si="61">F352*H352</f>
        <v>#REF!</v>
      </c>
      <c r="J352" s="262">
        <v>4.37</v>
      </c>
      <c r="L352" s="243">
        <v>3.37</v>
      </c>
      <c r="N352" s="310"/>
      <c r="O352" s="312"/>
      <c r="P352" s="312"/>
      <c r="Q352" s="312"/>
      <c r="R352" s="326" t="e">
        <f t="shared" si="57"/>
        <v>#REF!</v>
      </c>
      <c r="S352" s="329">
        <f t="shared" si="56"/>
        <v>15.1</v>
      </c>
      <c r="T352" s="329" t="e">
        <f t="shared" si="59"/>
        <v>#REF!</v>
      </c>
      <c r="U352" s="326" t="e">
        <f t="shared" si="58"/>
        <v>#REF!</v>
      </c>
    </row>
    <row r="353" spans="1:21" ht="135" x14ac:dyDescent="0.2">
      <c r="A353" s="247" t="s">
        <v>679</v>
      </c>
      <c r="B353" s="267" t="s">
        <v>137</v>
      </c>
      <c r="C353" s="94">
        <v>94097</v>
      </c>
      <c r="D353" s="97" t="s">
        <v>1248</v>
      </c>
      <c r="E353" s="94" t="s">
        <v>187</v>
      </c>
      <c r="F353" s="248">
        <v>30.19</v>
      </c>
      <c r="G353" s="259">
        <f t="shared" si="60"/>
        <v>2.98</v>
      </c>
      <c r="H353" s="248" t="e">
        <f>ROUND(G353*(1+#REF!),2)</f>
        <v>#REF!</v>
      </c>
      <c r="I353" s="248" t="e">
        <f t="shared" si="61"/>
        <v>#REF!</v>
      </c>
      <c r="J353" s="262">
        <v>3.86</v>
      </c>
      <c r="L353" s="243">
        <v>2.98</v>
      </c>
      <c r="N353" s="310"/>
      <c r="O353" s="312"/>
      <c r="P353" s="312"/>
      <c r="Q353" s="312"/>
      <c r="R353" s="326" t="e">
        <f t="shared" si="57"/>
        <v>#REF!</v>
      </c>
      <c r="S353" s="329">
        <f t="shared" si="56"/>
        <v>30.19</v>
      </c>
      <c r="T353" s="329" t="e">
        <f t="shared" si="59"/>
        <v>#REF!</v>
      </c>
      <c r="U353" s="326" t="e">
        <f t="shared" si="58"/>
        <v>#REF!</v>
      </c>
    </row>
    <row r="354" spans="1:21" ht="78.75" x14ac:dyDescent="0.2">
      <c r="A354" s="247" t="s">
        <v>680</v>
      </c>
      <c r="B354" s="267" t="s">
        <v>137</v>
      </c>
      <c r="C354" s="268">
        <v>93382</v>
      </c>
      <c r="D354" s="98" t="s">
        <v>310</v>
      </c>
      <c r="E354" s="94" t="s">
        <v>179</v>
      </c>
      <c r="F354" s="264">
        <v>0.63</v>
      </c>
      <c r="G354" s="259">
        <f t="shared" si="60"/>
        <v>13.65</v>
      </c>
      <c r="H354" s="248" t="e">
        <f>ROUND(G354*(1+#REF!),2)</f>
        <v>#REF!</v>
      </c>
      <c r="I354" s="248" t="e">
        <f t="shared" si="61"/>
        <v>#REF!</v>
      </c>
      <c r="J354" s="262">
        <v>17.7</v>
      </c>
      <c r="L354" s="243">
        <v>13.65</v>
      </c>
      <c r="N354" s="310"/>
      <c r="O354" s="312"/>
      <c r="P354" s="312"/>
      <c r="Q354" s="312"/>
      <c r="R354" s="326" t="e">
        <f t="shared" si="57"/>
        <v>#REF!</v>
      </c>
      <c r="S354" s="329">
        <f t="shared" si="56"/>
        <v>0.63</v>
      </c>
      <c r="T354" s="329" t="e">
        <f t="shared" si="59"/>
        <v>#REF!</v>
      </c>
      <c r="U354" s="326" t="e">
        <f t="shared" si="58"/>
        <v>#REF!</v>
      </c>
    </row>
    <row r="355" spans="1:21" ht="67.5" x14ac:dyDescent="0.2">
      <c r="A355" s="247" t="s">
        <v>681</v>
      </c>
      <c r="B355" s="269" t="s">
        <v>137</v>
      </c>
      <c r="C355" s="270">
        <v>72896</v>
      </c>
      <c r="D355" s="100" t="s">
        <v>191</v>
      </c>
      <c r="E355" s="94" t="s">
        <v>179</v>
      </c>
      <c r="F355" s="264">
        <v>17.36</v>
      </c>
      <c r="G355" s="259">
        <f t="shared" si="60"/>
        <v>1.99</v>
      </c>
      <c r="H355" s="248" t="e">
        <f>ROUND(G355*(1+#REF!),2)</f>
        <v>#REF!</v>
      </c>
      <c r="I355" s="248" t="e">
        <f t="shared" si="61"/>
        <v>#REF!</v>
      </c>
      <c r="J355" s="262">
        <v>2.58</v>
      </c>
      <c r="L355" s="243">
        <v>1.99</v>
      </c>
      <c r="N355" s="310"/>
      <c r="O355" s="312"/>
      <c r="P355" s="312"/>
      <c r="Q355" s="312"/>
      <c r="R355" s="326" t="e">
        <f t="shared" si="57"/>
        <v>#REF!</v>
      </c>
      <c r="S355" s="329">
        <f t="shared" si="56"/>
        <v>17.36</v>
      </c>
      <c r="T355" s="329" t="e">
        <f t="shared" si="59"/>
        <v>#REF!</v>
      </c>
      <c r="U355" s="326" t="e">
        <f t="shared" si="58"/>
        <v>#REF!</v>
      </c>
    </row>
    <row r="356" spans="1:21" ht="101.25" x14ac:dyDescent="0.2">
      <c r="A356" s="247" t="s">
        <v>682</v>
      </c>
      <c r="B356" s="269" t="s">
        <v>137</v>
      </c>
      <c r="C356" s="270">
        <v>93588</v>
      </c>
      <c r="D356" s="100" t="s">
        <v>313</v>
      </c>
      <c r="E356" s="94" t="s">
        <v>194</v>
      </c>
      <c r="F356" s="264">
        <v>173.64</v>
      </c>
      <c r="G356" s="259">
        <f t="shared" si="60"/>
        <v>1</v>
      </c>
      <c r="H356" s="248" t="e">
        <f>ROUND(G356*(1+#REF!),2)</f>
        <v>#REF!</v>
      </c>
      <c r="I356" s="248" t="e">
        <f t="shared" si="61"/>
        <v>#REF!</v>
      </c>
      <c r="J356" s="262">
        <v>1.3</v>
      </c>
      <c r="L356" s="243">
        <v>1</v>
      </c>
      <c r="N356" s="310"/>
      <c r="O356" s="312"/>
      <c r="P356" s="312"/>
      <c r="Q356" s="312"/>
      <c r="R356" s="326" t="e">
        <f t="shared" si="57"/>
        <v>#REF!</v>
      </c>
      <c r="S356" s="329">
        <f t="shared" si="56"/>
        <v>173.64</v>
      </c>
      <c r="T356" s="329" t="e">
        <f t="shared" si="59"/>
        <v>#REF!</v>
      </c>
      <c r="U356" s="326" t="e">
        <f t="shared" si="58"/>
        <v>#REF!</v>
      </c>
    </row>
    <row r="357" spans="1:21" ht="90" x14ac:dyDescent="0.2">
      <c r="A357" s="247" t="s">
        <v>683</v>
      </c>
      <c r="B357" s="269" t="s">
        <v>137</v>
      </c>
      <c r="C357" s="270" t="s">
        <v>196</v>
      </c>
      <c r="D357" s="101" t="s">
        <v>197</v>
      </c>
      <c r="E357" s="94" t="s">
        <v>179</v>
      </c>
      <c r="F357" s="248">
        <v>17.36</v>
      </c>
      <c r="G357" s="259">
        <f t="shared" si="60"/>
        <v>1.05</v>
      </c>
      <c r="H357" s="248" t="e">
        <f>ROUND(G357*(1+#REF!),2)</f>
        <v>#REF!</v>
      </c>
      <c r="I357" s="248" t="e">
        <f t="shared" si="61"/>
        <v>#REF!</v>
      </c>
      <c r="J357" s="262">
        <v>1.36</v>
      </c>
      <c r="L357" s="243">
        <v>1.05</v>
      </c>
      <c r="N357" s="310"/>
      <c r="O357" s="312"/>
      <c r="P357" s="312"/>
      <c r="Q357" s="312"/>
      <c r="R357" s="326" t="e">
        <f t="shared" si="57"/>
        <v>#REF!</v>
      </c>
      <c r="S357" s="329">
        <f t="shared" si="56"/>
        <v>17.36</v>
      </c>
      <c r="T357" s="329" t="e">
        <f t="shared" si="59"/>
        <v>#REF!</v>
      </c>
      <c r="U357" s="326" t="e">
        <f t="shared" si="58"/>
        <v>#REF!</v>
      </c>
    </row>
    <row r="358" spans="1:21" ht="22.5" x14ac:dyDescent="0.2">
      <c r="A358" s="252" t="s">
        <v>684</v>
      </c>
      <c r="B358" s="253"/>
      <c r="C358" s="254"/>
      <c r="D358" s="96" t="s">
        <v>330</v>
      </c>
      <c r="E358" s="254"/>
      <c r="F358" s="255"/>
      <c r="G358" s="255"/>
      <c r="H358" s="255"/>
      <c r="I358" s="256"/>
      <c r="J358" s="255"/>
      <c r="N358" s="330"/>
      <c r="O358" s="335"/>
      <c r="P358" s="335"/>
      <c r="Q358" s="335"/>
      <c r="R358" s="336"/>
      <c r="S358" s="337"/>
      <c r="T358" s="337"/>
      <c r="U358" s="336"/>
    </row>
    <row r="359" spans="1:21" ht="90" x14ac:dyDescent="0.2">
      <c r="A359" s="247" t="s">
        <v>685</v>
      </c>
      <c r="B359" s="94" t="s">
        <v>170</v>
      </c>
      <c r="C359" s="94">
        <v>65000250</v>
      </c>
      <c r="D359" s="97" t="s">
        <v>686</v>
      </c>
      <c r="E359" s="94" t="s">
        <v>187</v>
      </c>
      <c r="F359" s="248">
        <v>160.35</v>
      </c>
      <c r="G359" s="259">
        <f t="shared" ref="G359:G377" si="62">ROUND(J359-(J359*$K$16),2)</f>
        <v>77.66</v>
      </c>
      <c r="H359" s="248" t="e">
        <f>ROUND(G359*(1+#REF!),2)</f>
        <v>#REF!</v>
      </c>
      <c r="I359" s="248" t="e">
        <f t="shared" ref="I359:I394" si="63">F359*H359</f>
        <v>#REF!</v>
      </c>
      <c r="J359" s="259">
        <v>100.73</v>
      </c>
      <c r="L359" s="243">
        <v>77.66</v>
      </c>
      <c r="N359" s="310"/>
      <c r="O359" s="312"/>
      <c r="P359" s="312"/>
      <c r="Q359" s="312"/>
      <c r="R359" s="326" t="e">
        <f t="shared" si="57"/>
        <v>#REF!</v>
      </c>
      <c r="S359" s="329">
        <f t="shared" si="56"/>
        <v>160.35</v>
      </c>
      <c r="T359" s="329" t="e">
        <f t="shared" si="59"/>
        <v>#REF!</v>
      </c>
      <c r="U359" s="326" t="e">
        <f t="shared" si="58"/>
        <v>#REF!</v>
      </c>
    </row>
    <row r="360" spans="1:21" ht="112.5" x14ac:dyDescent="0.2">
      <c r="A360" s="247" t="s">
        <v>687</v>
      </c>
      <c r="B360" s="267" t="s">
        <v>151</v>
      </c>
      <c r="C360" s="94" t="s">
        <v>1276</v>
      </c>
      <c r="D360" s="97" t="s">
        <v>688</v>
      </c>
      <c r="E360" s="94" t="s">
        <v>187</v>
      </c>
      <c r="F360" s="248">
        <v>52.87</v>
      </c>
      <c r="G360" s="259">
        <f t="shared" si="62"/>
        <v>47.41</v>
      </c>
      <c r="H360" s="248" t="e">
        <f>ROUND(G360*(1+#REF!),2)</f>
        <v>#REF!</v>
      </c>
      <c r="I360" s="248" t="e">
        <f t="shared" si="63"/>
        <v>#REF!</v>
      </c>
      <c r="J360" s="259">
        <v>61.49</v>
      </c>
      <c r="L360" s="243">
        <v>47.41</v>
      </c>
      <c r="N360" s="310"/>
      <c r="O360" s="312"/>
      <c r="P360" s="312"/>
      <c r="Q360" s="312"/>
      <c r="R360" s="326" t="e">
        <f t="shared" si="57"/>
        <v>#REF!</v>
      </c>
      <c r="S360" s="329">
        <f t="shared" si="56"/>
        <v>52.87</v>
      </c>
      <c r="T360" s="329" t="e">
        <f t="shared" si="59"/>
        <v>#REF!</v>
      </c>
      <c r="U360" s="326" t="e">
        <f t="shared" si="58"/>
        <v>#REF!</v>
      </c>
    </row>
    <row r="361" spans="1:21" ht="45" x14ac:dyDescent="0.2">
      <c r="A361" s="247" t="s">
        <v>689</v>
      </c>
      <c r="B361" s="94" t="s">
        <v>170</v>
      </c>
      <c r="C361" s="94">
        <v>65000251</v>
      </c>
      <c r="D361" s="97" t="s">
        <v>690</v>
      </c>
      <c r="E361" s="94" t="s">
        <v>187</v>
      </c>
      <c r="F361" s="248">
        <f>F359/5*1.5</f>
        <v>48.105000000000004</v>
      </c>
      <c r="G361" s="259">
        <f t="shared" si="62"/>
        <v>8.8699999999999992</v>
      </c>
      <c r="H361" s="248" t="e">
        <f>ROUND(G361*(1+#REF!),2)</f>
        <v>#REF!</v>
      </c>
      <c r="I361" s="248" t="e">
        <f t="shared" si="63"/>
        <v>#REF!</v>
      </c>
      <c r="J361" s="259">
        <v>11.5</v>
      </c>
      <c r="L361" s="243">
        <v>8.8699999999999992</v>
      </c>
      <c r="N361" s="310"/>
      <c r="O361" s="312"/>
      <c r="P361" s="312"/>
      <c r="Q361" s="312"/>
      <c r="R361" s="326" t="e">
        <f t="shared" si="57"/>
        <v>#REF!</v>
      </c>
      <c r="S361" s="329">
        <f t="shared" si="56"/>
        <v>48.105000000000004</v>
      </c>
      <c r="T361" s="329" t="e">
        <f t="shared" si="59"/>
        <v>#REF!</v>
      </c>
      <c r="U361" s="326" t="e">
        <f t="shared" si="58"/>
        <v>#REF!</v>
      </c>
    </row>
    <row r="362" spans="1:21" ht="78.75" x14ac:dyDescent="0.2">
      <c r="A362" s="247" t="s">
        <v>691</v>
      </c>
      <c r="B362" s="94" t="s">
        <v>170</v>
      </c>
      <c r="C362" s="94">
        <v>65000252</v>
      </c>
      <c r="D362" s="97" t="s">
        <v>692</v>
      </c>
      <c r="E362" s="94" t="s">
        <v>187</v>
      </c>
      <c r="F362" s="248">
        <f>F359-F361+F360</f>
        <v>165.11499999999998</v>
      </c>
      <c r="G362" s="259">
        <f t="shared" si="62"/>
        <v>18.399999999999999</v>
      </c>
      <c r="H362" s="248" t="e">
        <f>ROUND(G362*(1+#REF!),2)</f>
        <v>#REF!</v>
      </c>
      <c r="I362" s="248" t="e">
        <f t="shared" si="63"/>
        <v>#REF!</v>
      </c>
      <c r="J362" s="259">
        <v>23.86</v>
      </c>
      <c r="L362" s="243">
        <v>18.399999999999999</v>
      </c>
      <c r="N362" s="310"/>
      <c r="O362" s="312"/>
      <c r="P362" s="312"/>
      <c r="Q362" s="312"/>
      <c r="R362" s="326" t="e">
        <f t="shared" si="57"/>
        <v>#REF!</v>
      </c>
      <c r="S362" s="329">
        <f t="shared" si="56"/>
        <v>165.11499999999998</v>
      </c>
      <c r="T362" s="329" t="e">
        <f t="shared" si="59"/>
        <v>#REF!</v>
      </c>
      <c r="U362" s="326" t="e">
        <f t="shared" si="58"/>
        <v>#REF!</v>
      </c>
    </row>
    <row r="363" spans="1:21" ht="33.75" x14ac:dyDescent="0.2">
      <c r="A363" s="247" t="s">
        <v>693</v>
      </c>
      <c r="B363" s="94" t="s">
        <v>151</v>
      </c>
      <c r="C363" s="94" t="s">
        <v>1283</v>
      </c>
      <c r="D363" s="97" t="s">
        <v>694</v>
      </c>
      <c r="E363" s="94" t="s">
        <v>179</v>
      </c>
      <c r="F363" s="248">
        <v>109.13</v>
      </c>
      <c r="G363" s="259">
        <f t="shared" si="62"/>
        <v>36.549999999999997</v>
      </c>
      <c r="H363" s="248" t="e">
        <f>ROUND(G363*(1+#REF!),2)</f>
        <v>#REF!</v>
      </c>
      <c r="I363" s="248" t="e">
        <f t="shared" si="63"/>
        <v>#REF!</v>
      </c>
      <c r="J363" s="259">
        <v>47.41</v>
      </c>
      <c r="L363" s="243">
        <v>36.549999999999997</v>
      </c>
      <c r="N363" s="310"/>
      <c r="O363" s="312"/>
      <c r="P363" s="312"/>
      <c r="Q363" s="312"/>
      <c r="R363" s="326" t="e">
        <f t="shared" si="57"/>
        <v>#REF!</v>
      </c>
      <c r="S363" s="329">
        <f t="shared" si="56"/>
        <v>109.13</v>
      </c>
      <c r="T363" s="329" t="e">
        <f t="shared" si="59"/>
        <v>#REF!</v>
      </c>
      <c r="U363" s="326" t="e">
        <f t="shared" si="58"/>
        <v>#REF!</v>
      </c>
    </row>
    <row r="364" spans="1:21" ht="135" x14ac:dyDescent="0.2">
      <c r="A364" s="247" t="s">
        <v>695</v>
      </c>
      <c r="B364" s="267" t="s">
        <v>137</v>
      </c>
      <c r="C364" s="94">
        <v>83534</v>
      </c>
      <c r="D364" s="97" t="s">
        <v>1250</v>
      </c>
      <c r="E364" s="94" t="s">
        <v>179</v>
      </c>
      <c r="F364" s="248">
        <v>3.02</v>
      </c>
      <c r="G364" s="259">
        <f t="shared" si="62"/>
        <v>311.2</v>
      </c>
      <c r="H364" s="248" t="e">
        <f>ROUND(G364*(1+#REF!),2)</f>
        <v>#REF!</v>
      </c>
      <c r="I364" s="248" t="e">
        <f t="shared" si="63"/>
        <v>#REF!</v>
      </c>
      <c r="J364" s="262">
        <v>403.63</v>
      </c>
      <c r="L364" s="243">
        <v>311.2</v>
      </c>
      <c r="N364" s="310"/>
      <c r="O364" s="312"/>
      <c r="P364" s="312"/>
      <c r="Q364" s="312"/>
      <c r="R364" s="326" t="e">
        <f t="shared" si="57"/>
        <v>#REF!</v>
      </c>
      <c r="S364" s="329">
        <f t="shared" si="56"/>
        <v>3.02</v>
      </c>
      <c r="T364" s="329" t="e">
        <f t="shared" si="59"/>
        <v>#REF!</v>
      </c>
      <c r="U364" s="326" t="e">
        <f t="shared" si="58"/>
        <v>#REF!</v>
      </c>
    </row>
    <row r="365" spans="1:21" ht="112.5" x14ac:dyDescent="0.2">
      <c r="A365" s="247" t="s">
        <v>696</v>
      </c>
      <c r="B365" s="269" t="s">
        <v>151</v>
      </c>
      <c r="C365" s="270" t="s">
        <v>335</v>
      </c>
      <c r="D365" s="100" t="s">
        <v>336</v>
      </c>
      <c r="E365" s="94" t="s">
        <v>179</v>
      </c>
      <c r="F365" s="248">
        <v>26.97</v>
      </c>
      <c r="G365" s="259">
        <f t="shared" si="62"/>
        <v>295.89</v>
      </c>
      <c r="H365" s="248" t="e">
        <f>ROUND(G365*(1+#REF!),2)</f>
        <v>#REF!</v>
      </c>
      <c r="I365" s="248" t="e">
        <f t="shared" si="63"/>
        <v>#REF!</v>
      </c>
      <c r="J365" s="262">
        <v>383.77</v>
      </c>
      <c r="L365" s="243">
        <v>295.89</v>
      </c>
      <c r="N365" s="310"/>
      <c r="O365" s="312"/>
      <c r="P365" s="312"/>
      <c r="Q365" s="312"/>
      <c r="R365" s="326" t="e">
        <f t="shared" si="57"/>
        <v>#REF!</v>
      </c>
      <c r="S365" s="329">
        <f t="shared" si="56"/>
        <v>26.97</v>
      </c>
      <c r="T365" s="329" t="e">
        <f t="shared" si="59"/>
        <v>#REF!</v>
      </c>
      <c r="U365" s="326" t="e">
        <f t="shared" si="58"/>
        <v>#REF!</v>
      </c>
    </row>
    <row r="366" spans="1:21" ht="78.75" x14ac:dyDescent="0.2">
      <c r="A366" s="247" t="s">
        <v>697</v>
      </c>
      <c r="B366" s="269" t="s">
        <v>137</v>
      </c>
      <c r="C366" s="270" t="s">
        <v>338</v>
      </c>
      <c r="D366" s="100" t="s">
        <v>566</v>
      </c>
      <c r="E366" s="94" t="s">
        <v>179</v>
      </c>
      <c r="F366" s="248">
        <f>F364+F365</f>
        <v>29.99</v>
      </c>
      <c r="G366" s="259">
        <f t="shared" si="62"/>
        <v>63.89</v>
      </c>
      <c r="H366" s="248" t="e">
        <f>ROUND(G366*(1+#REF!),2)</f>
        <v>#REF!</v>
      </c>
      <c r="I366" s="248" t="e">
        <f t="shared" si="63"/>
        <v>#REF!</v>
      </c>
      <c r="J366" s="262">
        <v>82.87</v>
      </c>
      <c r="L366" s="243">
        <v>63.89</v>
      </c>
      <c r="N366" s="310"/>
      <c r="O366" s="312"/>
      <c r="P366" s="312"/>
      <c r="Q366" s="312"/>
      <c r="R366" s="326" t="e">
        <f t="shared" si="57"/>
        <v>#REF!</v>
      </c>
      <c r="S366" s="329">
        <f t="shared" si="56"/>
        <v>29.99</v>
      </c>
      <c r="T366" s="329" t="e">
        <f t="shared" si="59"/>
        <v>#REF!</v>
      </c>
      <c r="U366" s="326" t="e">
        <f t="shared" si="58"/>
        <v>#REF!</v>
      </c>
    </row>
    <row r="367" spans="1:21" ht="56.25" x14ac:dyDescent="0.2">
      <c r="A367" s="247" t="s">
        <v>698</v>
      </c>
      <c r="B367" s="269" t="s">
        <v>151</v>
      </c>
      <c r="C367" s="270" t="s">
        <v>64</v>
      </c>
      <c r="D367" s="100" t="s">
        <v>65</v>
      </c>
      <c r="E367" s="94" t="s">
        <v>341</v>
      </c>
      <c r="F367" s="248">
        <v>3873.58</v>
      </c>
      <c r="G367" s="259">
        <f t="shared" si="62"/>
        <v>5.37</v>
      </c>
      <c r="H367" s="248" t="e">
        <f>ROUND(G367*(1+#REF!),2)</f>
        <v>#REF!</v>
      </c>
      <c r="I367" s="248" t="e">
        <f t="shared" si="63"/>
        <v>#REF!</v>
      </c>
      <c r="J367" s="262">
        <v>6.96</v>
      </c>
      <c r="L367" s="243">
        <v>5.37</v>
      </c>
      <c r="N367" s="310"/>
      <c r="O367" s="312"/>
      <c r="P367" s="312"/>
      <c r="Q367" s="312"/>
      <c r="R367" s="326" t="e">
        <f t="shared" si="57"/>
        <v>#REF!</v>
      </c>
      <c r="S367" s="329">
        <f t="shared" si="56"/>
        <v>3873.58</v>
      </c>
      <c r="T367" s="329" t="e">
        <f t="shared" si="59"/>
        <v>#REF!</v>
      </c>
      <c r="U367" s="326" t="e">
        <f t="shared" si="58"/>
        <v>#REF!</v>
      </c>
    </row>
    <row r="368" spans="1:21" ht="101.25" x14ac:dyDescent="0.2">
      <c r="A368" s="247" t="s">
        <v>699</v>
      </c>
      <c r="B368" s="94" t="s">
        <v>137</v>
      </c>
      <c r="C368" s="94" t="s">
        <v>343</v>
      </c>
      <c r="D368" s="97" t="s">
        <v>344</v>
      </c>
      <c r="E368" s="94" t="s">
        <v>140</v>
      </c>
      <c r="F368" s="248">
        <v>155.97999999999999</v>
      </c>
      <c r="G368" s="259">
        <f t="shared" si="62"/>
        <v>35.630000000000003</v>
      </c>
      <c r="H368" s="248" t="e">
        <f>ROUND(G368*(1+#REF!),2)</f>
        <v>#REF!</v>
      </c>
      <c r="I368" s="248" t="e">
        <f t="shared" si="63"/>
        <v>#REF!</v>
      </c>
      <c r="J368" s="262">
        <v>46.21</v>
      </c>
      <c r="L368" s="243">
        <v>35.630000000000003</v>
      </c>
      <c r="N368" s="310"/>
      <c r="O368" s="312"/>
      <c r="P368" s="312"/>
      <c r="Q368" s="312"/>
      <c r="R368" s="326" t="e">
        <f t="shared" si="57"/>
        <v>#REF!</v>
      </c>
      <c r="S368" s="329">
        <f t="shared" si="56"/>
        <v>155.97999999999999</v>
      </c>
      <c r="T368" s="329" t="e">
        <f t="shared" si="59"/>
        <v>#REF!</v>
      </c>
      <c r="U368" s="326" t="e">
        <f t="shared" si="58"/>
        <v>#REF!</v>
      </c>
    </row>
    <row r="369" spans="1:21" ht="123.75" x14ac:dyDescent="0.2">
      <c r="A369" s="247" t="s">
        <v>700</v>
      </c>
      <c r="B369" s="94" t="s">
        <v>137</v>
      </c>
      <c r="C369" s="94">
        <v>73665</v>
      </c>
      <c r="D369" s="97" t="s">
        <v>1263</v>
      </c>
      <c r="E369" s="94" t="s">
        <v>94</v>
      </c>
      <c r="F369" s="248">
        <v>6</v>
      </c>
      <c r="G369" s="259">
        <f t="shared" si="62"/>
        <v>37.92</v>
      </c>
      <c r="H369" s="248" t="e">
        <f>ROUND(G369*(1+#REF!),2)</f>
        <v>#REF!</v>
      </c>
      <c r="I369" s="248" t="e">
        <f t="shared" si="63"/>
        <v>#REF!</v>
      </c>
      <c r="J369" s="262">
        <v>49.18</v>
      </c>
      <c r="L369" s="243">
        <v>37.92</v>
      </c>
      <c r="N369" s="310"/>
      <c r="O369" s="312"/>
      <c r="P369" s="312"/>
      <c r="Q369" s="312"/>
      <c r="R369" s="326" t="e">
        <f t="shared" si="57"/>
        <v>#REF!</v>
      </c>
      <c r="S369" s="329">
        <f t="shared" si="56"/>
        <v>6</v>
      </c>
      <c r="T369" s="329" t="e">
        <f t="shared" si="59"/>
        <v>#REF!</v>
      </c>
      <c r="U369" s="326" t="e">
        <f t="shared" si="58"/>
        <v>#REF!</v>
      </c>
    </row>
    <row r="370" spans="1:21" ht="67.5" x14ac:dyDescent="0.2">
      <c r="A370" s="247" t="s">
        <v>701</v>
      </c>
      <c r="B370" s="94" t="s">
        <v>170</v>
      </c>
      <c r="C370" s="94">
        <v>65000113</v>
      </c>
      <c r="D370" s="97" t="s">
        <v>702</v>
      </c>
      <c r="E370" s="94" t="s">
        <v>179</v>
      </c>
      <c r="F370" s="248">
        <v>1.18</v>
      </c>
      <c r="G370" s="259">
        <f t="shared" si="62"/>
        <v>110.64</v>
      </c>
      <c r="H370" s="248" t="e">
        <f>ROUND(G370*(1+#REF!),2)</f>
        <v>#REF!</v>
      </c>
      <c r="I370" s="248" t="e">
        <f t="shared" si="63"/>
        <v>#REF!</v>
      </c>
      <c r="J370" s="259">
        <v>143.5</v>
      </c>
      <c r="L370" s="243">
        <v>110.64</v>
      </c>
      <c r="N370" s="310"/>
      <c r="O370" s="312"/>
      <c r="P370" s="312"/>
      <c r="Q370" s="312"/>
      <c r="R370" s="326" t="e">
        <f t="shared" si="57"/>
        <v>#REF!</v>
      </c>
      <c r="S370" s="329">
        <f t="shared" si="56"/>
        <v>1.18</v>
      </c>
      <c r="T370" s="329" t="e">
        <f t="shared" si="59"/>
        <v>#REF!</v>
      </c>
      <c r="U370" s="326" t="e">
        <f t="shared" si="58"/>
        <v>#REF!</v>
      </c>
    </row>
    <row r="371" spans="1:21" ht="78.75" x14ac:dyDescent="0.2">
      <c r="A371" s="257" t="s">
        <v>703</v>
      </c>
      <c r="B371" s="258" t="s">
        <v>120</v>
      </c>
      <c r="C371" s="258" t="s">
        <v>120</v>
      </c>
      <c r="D371" s="190" t="s">
        <v>704</v>
      </c>
      <c r="E371" s="258" t="s">
        <v>140</v>
      </c>
      <c r="F371" s="259">
        <v>21.19</v>
      </c>
      <c r="G371" s="259">
        <f t="shared" si="62"/>
        <v>871.57</v>
      </c>
      <c r="H371" s="259" t="e">
        <f>ROUND(G371*(1+#REF!),2)</f>
        <v>#REF!</v>
      </c>
      <c r="I371" s="259" t="e">
        <f t="shared" si="63"/>
        <v>#REF!</v>
      </c>
      <c r="J371" s="259">
        <v>1130.44</v>
      </c>
      <c r="L371" s="243">
        <v>871.57</v>
      </c>
      <c r="N371" s="310"/>
      <c r="O371" s="312"/>
      <c r="P371" s="312"/>
      <c r="Q371" s="312"/>
      <c r="R371" s="326" t="e">
        <f t="shared" si="57"/>
        <v>#REF!</v>
      </c>
      <c r="S371" s="329">
        <f t="shared" ref="S371:S434" si="64">F371-P371</f>
        <v>21.19</v>
      </c>
      <c r="T371" s="329" t="e">
        <f t="shared" si="59"/>
        <v>#REF!</v>
      </c>
      <c r="U371" s="326" t="e">
        <f t="shared" si="58"/>
        <v>#REF!</v>
      </c>
    </row>
    <row r="372" spans="1:21" ht="123.75" x14ac:dyDescent="0.2">
      <c r="A372" s="247" t="s">
        <v>705</v>
      </c>
      <c r="B372" s="94" t="s">
        <v>120</v>
      </c>
      <c r="C372" s="94" t="s">
        <v>120</v>
      </c>
      <c r="D372" s="97" t="s">
        <v>706</v>
      </c>
      <c r="E372" s="94" t="s">
        <v>94</v>
      </c>
      <c r="F372" s="264">
        <v>2.36</v>
      </c>
      <c r="G372" s="259">
        <f t="shared" si="62"/>
        <v>316.16000000000003</v>
      </c>
      <c r="H372" s="248" t="e">
        <f>ROUND(G372*(1+#REF!),2)</f>
        <v>#REF!</v>
      </c>
      <c r="I372" s="248" t="e">
        <f t="shared" si="63"/>
        <v>#REF!</v>
      </c>
      <c r="J372" s="248">
        <v>410.07</v>
      </c>
      <c r="L372" s="243">
        <v>316.16000000000003</v>
      </c>
      <c r="N372" s="310"/>
      <c r="O372" s="312"/>
      <c r="P372" s="312"/>
      <c r="Q372" s="312"/>
      <c r="R372" s="326" t="e">
        <f t="shared" si="57"/>
        <v>#REF!</v>
      </c>
      <c r="S372" s="329">
        <f t="shared" si="64"/>
        <v>2.36</v>
      </c>
      <c r="T372" s="329" t="e">
        <f t="shared" si="59"/>
        <v>#REF!</v>
      </c>
      <c r="U372" s="326" t="e">
        <f t="shared" si="58"/>
        <v>#REF!</v>
      </c>
    </row>
    <row r="373" spans="1:21" ht="135" x14ac:dyDescent="0.2">
      <c r="A373" s="247" t="s">
        <v>707</v>
      </c>
      <c r="B373" s="94" t="s">
        <v>120</v>
      </c>
      <c r="C373" s="94" t="s">
        <v>120</v>
      </c>
      <c r="D373" s="97" t="s">
        <v>708</v>
      </c>
      <c r="E373" s="94" t="s">
        <v>94</v>
      </c>
      <c r="F373" s="264">
        <v>14.93</v>
      </c>
      <c r="G373" s="259">
        <f t="shared" si="62"/>
        <v>276.98</v>
      </c>
      <c r="H373" s="248" t="e">
        <f>ROUND(G373*(1+#REF!),2)</f>
        <v>#REF!</v>
      </c>
      <c r="I373" s="248" t="e">
        <f t="shared" si="63"/>
        <v>#REF!</v>
      </c>
      <c r="J373" s="248">
        <v>359.25</v>
      </c>
      <c r="L373" s="243">
        <v>276.98</v>
      </c>
      <c r="N373" s="310"/>
      <c r="O373" s="312"/>
      <c r="P373" s="312"/>
      <c r="Q373" s="312"/>
      <c r="R373" s="326" t="e">
        <f t="shared" si="57"/>
        <v>#REF!</v>
      </c>
      <c r="S373" s="329">
        <f t="shared" si="64"/>
        <v>14.93</v>
      </c>
      <c r="T373" s="329" t="e">
        <f t="shared" si="59"/>
        <v>#REF!</v>
      </c>
      <c r="U373" s="326" t="e">
        <f t="shared" si="58"/>
        <v>#REF!</v>
      </c>
    </row>
    <row r="374" spans="1:21" ht="101.25" x14ac:dyDescent="0.2">
      <c r="A374" s="247" t="s">
        <v>709</v>
      </c>
      <c r="B374" s="94" t="s">
        <v>120</v>
      </c>
      <c r="C374" s="94" t="s">
        <v>120</v>
      </c>
      <c r="D374" s="97" t="s">
        <v>710</v>
      </c>
      <c r="E374" s="94" t="s">
        <v>94</v>
      </c>
      <c r="F374" s="264">
        <v>14.37</v>
      </c>
      <c r="G374" s="259">
        <f t="shared" si="62"/>
        <v>276.98</v>
      </c>
      <c r="H374" s="248" t="e">
        <f>ROUND(G374*(1+#REF!),2)</f>
        <v>#REF!</v>
      </c>
      <c r="I374" s="248" t="e">
        <f t="shared" si="63"/>
        <v>#REF!</v>
      </c>
      <c r="J374" s="248">
        <v>359.25</v>
      </c>
      <c r="L374" s="243">
        <v>276.98</v>
      </c>
      <c r="N374" s="310"/>
      <c r="O374" s="312"/>
      <c r="P374" s="312"/>
      <c r="Q374" s="312"/>
      <c r="R374" s="326" t="e">
        <f t="shared" si="57"/>
        <v>#REF!</v>
      </c>
      <c r="S374" s="329">
        <f t="shared" si="64"/>
        <v>14.37</v>
      </c>
      <c r="T374" s="329" t="e">
        <f t="shared" si="59"/>
        <v>#REF!</v>
      </c>
      <c r="U374" s="326" t="e">
        <f t="shared" si="58"/>
        <v>#REF!</v>
      </c>
    </row>
    <row r="375" spans="1:21" ht="78.75" x14ac:dyDescent="0.2">
      <c r="A375" s="247" t="s">
        <v>711</v>
      </c>
      <c r="B375" s="94" t="s">
        <v>120</v>
      </c>
      <c r="C375" s="94" t="s">
        <v>120</v>
      </c>
      <c r="D375" s="97" t="s">
        <v>712</v>
      </c>
      <c r="E375" s="94" t="s">
        <v>352</v>
      </c>
      <c r="F375" s="264">
        <v>2</v>
      </c>
      <c r="G375" s="259">
        <f t="shared" si="62"/>
        <v>24.8</v>
      </c>
      <c r="H375" s="248" t="e">
        <f>ROUND(G375*(1+#REF!),2)</f>
        <v>#REF!</v>
      </c>
      <c r="I375" s="248" t="e">
        <f t="shared" si="63"/>
        <v>#REF!</v>
      </c>
      <c r="J375" s="248">
        <v>32.17</v>
      </c>
      <c r="L375" s="243">
        <v>24.8</v>
      </c>
      <c r="N375" s="310"/>
      <c r="O375" s="312"/>
      <c r="P375" s="312"/>
      <c r="Q375" s="312"/>
      <c r="R375" s="326" t="e">
        <f t="shared" si="57"/>
        <v>#REF!</v>
      </c>
      <c r="S375" s="329">
        <f t="shared" si="64"/>
        <v>2</v>
      </c>
      <c r="T375" s="329" t="e">
        <f t="shared" si="59"/>
        <v>#REF!</v>
      </c>
      <c r="U375" s="326" t="e">
        <f t="shared" si="58"/>
        <v>#REF!</v>
      </c>
    </row>
    <row r="376" spans="1:21" ht="101.25" x14ac:dyDescent="0.2">
      <c r="A376" s="247" t="s">
        <v>713</v>
      </c>
      <c r="B376" s="94" t="s">
        <v>120</v>
      </c>
      <c r="C376" s="94" t="s">
        <v>120</v>
      </c>
      <c r="D376" s="98" t="s">
        <v>714</v>
      </c>
      <c r="E376" s="268" t="s">
        <v>143</v>
      </c>
      <c r="F376" s="272">
        <v>1</v>
      </c>
      <c r="G376" s="259">
        <f t="shared" si="62"/>
        <v>4124.8500000000004</v>
      </c>
      <c r="H376" s="272" t="e">
        <f>ROUND(G376*(1+#REF!),2)</f>
        <v>#REF!</v>
      </c>
      <c r="I376" s="272" t="e">
        <f t="shared" si="63"/>
        <v>#REF!</v>
      </c>
      <c r="J376" s="272">
        <v>5350</v>
      </c>
      <c r="L376" s="243">
        <v>4124.8500000000004</v>
      </c>
      <c r="N376" s="310"/>
      <c r="O376" s="312"/>
      <c r="P376" s="312"/>
      <c r="Q376" s="312"/>
      <c r="R376" s="326" t="e">
        <f t="shared" si="57"/>
        <v>#REF!</v>
      </c>
      <c r="S376" s="329">
        <f t="shared" si="64"/>
        <v>1</v>
      </c>
      <c r="T376" s="329" t="e">
        <f t="shared" si="59"/>
        <v>#REF!</v>
      </c>
      <c r="U376" s="326" t="e">
        <f t="shared" si="58"/>
        <v>#REF!</v>
      </c>
    </row>
    <row r="377" spans="1:21" ht="22.5" x14ac:dyDescent="0.2">
      <c r="A377" s="247" t="s">
        <v>715</v>
      </c>
      <c r="B377" s="94" t="s">
        <v>357</v>
      </c>
      <c r="C377" s="94" t="s">
        <v>357</v>
      </c>
      <c r="D377" s="97" t="s">
        <v>716</v>
      </c>
      <c r="E377" s="94" t="s">
        <v>187</v>
      </c>
      <c r="F377" s="248">
        <v>2.68</v>
      </c>
      <c r="G377" s="259">
        <f t="shared" si="62"/>
        <v>209.53</v>
      </c>
      <c r="H377" s="248" t="e">
        <f>ROUND(G377*(1+#REF!),2)</f>
        <v>#REF!</v>
      </c>
      <c r="I377" s="248" t="e">
        <f t="shared" si="63"/>
        <v>#REF!</v>
      </c>
      <c r="J377" s="248">
        <v>271.76</v>
      </c>
      <c r="L377" s="243">
        <v>209.53</v>
      </c>
      <c r="N377" s="310"/>
      <c r="O377" s="312"/>
      <c r="P377" s="312"/>
      <c r="Q377" s="312"/>
      <c r="R377" s="326" t="e">
        <f t="shared" si="57"/>
        <v>#REF!</v>
      </c>
      <c r="S377" s="329">
        <f t="shared" si="64"/>
        <v>2.68</v>
      </c>
      <c r="T377" s="329" t="e">
        <f t="shared" si="59"/>
        <v>#REF!</v>
      </c>
      <c r="U377" s="326" t="e">
        <f t="shared" si="58"/>
        <v>#REF!</v>
      </c>
    </row>
    <row r="378" spans="1:21" ht="33.75" x14ac:dyDescent="0.2">
      <c r="A378" s="247" t="s">
        <v>717</v>
      </c>
      <c r="B378" s="94"/>
      <c r="C378" s="94"/>
      <c r="D378" s="97" t="s">
        <v>718</v>
      </c>
      <c r="E378" s="94"/>
      <c r="F378" s="264"/>
      <c r="G378" s="248"/>
      <c r="H378" s="248" t="e">
        <f>ROUND(G378*(1+#REF!),2)</f>
        <v>#REF!</v>
      </c>
      <c r="I378" s="248" t="e">
        <f t="shared" si="63"/>
        <v>#REF!</v>
      </c>
      <c r="J378" s="248"/>
      <c r="N378" s="310"/>
      <c r="O378" s="312"/>
      <c r="P378" s="312"/>
      <c r="Q378" s="312"/>
      <c r="R378" s="326"/>
      <c r="S378" s="329">
        <f t="shared" si="64"/>
        <v>0</v>
      </c>
      <c r="T378" s="329" t="e">
        <f t="shared" si="59"/>
        <v>#REF!</v>
      </c>
      <c r="U378" s="326">
        <f t="shared" si="58"/>
        <v>1</v>
      </c>
    </row>
    <row r="379" spans="1:21" ht="90" x14ac:dyDescent="0.2">
      <c r="A379" s="247" t="s">
        <v>1053</v>
      </c>
      <c r="B379" s="94" t="s">
        <v>170</v>
      </c>
      <c r="C379" s="94">
        <v>65000250</v>
      </c>
      <c r="D379" s="97" t="s">
        <v>686</v>
      </c>
      <c r="E379" s="94" t="s">
        <v>187</v>
      </c>
      <c r="F379" s="248">
        <v>1.56</v>
      </c>
      <c r="G379" s="259">
        <f>ROUND(J379-(J379*$K$16),2)</f>
        <v>77.66</v>
      </c>
      <c r="H379" s="248" t="e">
        <f>ROUND(G379*(1+#REF!),2)</f>
        <v>#REF!</v>
      </c>
      <c r="I379" s="248" t="e">
        <f t="shared" si="63"/>
        <v>#REF!</v>
      </c>
      <c r="J379" s="259">
        <v>100.73</v>
      </c>
      <c r="L379" s="243">
        <v>77.66</v>
      </c>
      <c r="N379" s="310"/>
      <c r="O379" s="312"/>
      <c r="P379" s="312"/>
      <c r="Q379" s="312"/>
      <c r="R379" s="326" t="e">
        <f t="shared" si="57"/>
        <v>#REF!</v>
      </c>
      <c r="S379" s="329">
        <f t="shared" si="64"/>
        <v>1.56</v>
      </c>
      <c r="T379" s="329" t="e">
        <f t="shared" si="59"/>
        <v>#REF!</v>
      </c>
      <c r="U379" s="326" t="e">
        <f t="shared" si="58"/>
        <v>#REF!</v>
      </c>
    </row>
    <row r="380" spans="1:21" ht="78.75" x14ac:dyDescent="0.2">
      <c r="A380" s="247" t="s">
        <v>1054</v>
      </c>
      <c r="B380" s="94" t="s">
        <v>170</v>
      </c>
      <c r="C380" s="94">
        <v>65000252</v>
      </c>
      <c r="D380" s="97" t="s">
        <v>692</v>
      </c>
      <c r="E380" s="94" t="s">
        <v>187</v>
      </c>
      <c r="F380" s="248">
        <f>F379</f>
        <v>1.56</v>
      </c>
      <c r="G380" s="259">
        <f>ROUND(J380-(J380*$K$16),2)</f>
        <v>18.399999999999999</v>
      </c>
      <c r="H380" s="248" t="e">
        <f>ROUND(G380*(1+#REF!),2)</f>
        <v>#REF!</v>
      </c>
      <c r="I380" s="248" t="e">
        <f t="shared" si="63"/>
        <v>#REF!</v>
      </c>
      <c r="J380" s="259">
        <v>23.86</v>
      </c>
      <c r="L380" s="243">
        <v>18.399999999999999</v>
      </c>
      <c r="N380" s="310"/>
      <c r="O380" s="312"/>
      <c r="P380" s="312"/>
      <c r="Q380" s="312"/>
      <c r="R380" s="326" t="e">
        <f t="shared" si="57"/>
        <v>#REF!</v>
      </c>
      <c r="S380" s="329">
        <f t="shared" si="64"/>
        <v>1.56</v>
      </c>
      <c r="T380" s="329" t="e">
        <f t="shared" si="59"/>
        <v>#REF!</v>
      </c>
      <c r="U380" s="326" t="e">
        <f t="shared" si="58"/>
        <v>#REF!</v>
      </c>
    </row>
    <row r="381" spans="1:21" ht="112.5" x14ac:dyDescent="0.2">
      <c r="A381" s="247" t="s">
        <v>1055</v>
      </c>
      <c r="B381" s="269" t="s">
        <v>151</v>
      </c>
      <c r="C381" s="270" t="s">
        <v>335</v>
      </c>
      <c r="D381" s="100" t="s">
        <v>336</v>
      </c>
      <c r="E381" s="94" t="s">
        <v>179</v>
      </c>
      <c r="F381" s="248">
        <v>0.16</v>
      </c>
      <c r="G381" s="259">
        <f>ROUND(J381-(J381*$K$16),2)</f>
        <v>295.89</v>
      </c>
      <c r="H381" s="248" t="e">
        <f>ROUND(G381*(1+#REF!),2)</f>
        <v>#REF!</v>
      </c>
      <c r="I381" s="248" t="e">
        <f t="shared" si="63"/>
        <v>#REF!</v>
      </c>
      <c r="J381" s="262">
        <v>383.77</v>
      </c>
      <c r="L381" s="243">
        <v>295.89</v>
      </c>
      <c r="N381" s="310"/>
      <c r="O381" s="312"/>
      <c r="P381" s="312"/>
      <c r="Q381" s="312"/>
      <c r="R381" s="326" t="e">
        <f t="shared" si="57"/>
        <v>#REF!</v>
      </c>
      <c r="S381" s="329">
        <f t="shared" si="64"/>
        <v>0.16</v>
      </c>
      <c r="T381" s="329" t="e">
        <f t="shared" si="59"/>
        <v>#REF!</v>
      </c>
      <c r="U381" s="326" t="e">
        <f t="shared" si="58"/>
        <v>#REF!</v>
      </c>
    </row>
    <row r="382" spans="1:21" ht="56.25" x14ac:dyDescent="0.2">
      <c r="A382" s="247" t="s">
        <v>1056</v>
      </c>
      <c r="B382" s="269" t="s">
        <v>151</v>
      </c>
      <c r="C382" s="270" t="s">
        <v>64</v>
      </c>
      <c r="D382" s="100" t="s">
        <v>65</v>
      </c>
      <c r="E382" s="94" t="s">
        <v>341</v>
      </c>
      <c r="F382" s="248">
        <v>20.190000000000001</v>
      </c>
      <c r="G382" s="259">
        <f>ROUND(J382-(J382*$K$16),2)</f>
        <v>5.37</v>
      </c>
      <c r="H382" s="248" t="e">
        <f>ROUND(G382*(1+#REF!),2)</f>
        <v>#REF!</v>
      </c>
      <c r="I382" s="248" t="e">
        <f t="shared" si="63"/>
        <v>#REF!</v>
      </c>
      <c r="J382" s="262">
        <v>6.96</v>
      </c>
      <c r="L382" s="243">
        <v>5.37</v>
      </c>
      <c r="N382" s="310"/>
      <c r="O382" s="312"/>
      <c r="P382" s="312"/>
      <c r="Q382" s="312"/>
      <c r="R382" s="326" t="e">
        <f t="shared" si="57"/>
        <v>#REF!</v>
      </c>
      <c r="S382" s="329">
        <f t="shared" si="64"/>
        <v>20.190000000000001</v>
      </c>
      <c r="T382" s="329" t="e">
        <f t="shared" si="59"/>
        <v>#REF!</v>
      </c>
      <c r="U382" s="326" t="e">
        <f t="shared" si="58"/>
        <v>#REF!</v>
      </c>
    </row>
    <row r="383" spans="1:21" ht="56.25" x14ac:dyDescent="0.2">
      <c r="A383" s="247" t="s">
        <v>719</v>
      </c>
      <c r="B383" s="94"/>
      <c r="C383" s="94"/>
      <c r="D383" s="99" t="s">
        <v>720</v>
      </c>
      <c r="E383" s="94"/>
      <c r="F383" s="264"/>
      <c r="G383" s="248"/>
      <c r="H383" s="248" t="e">
        <f>ROUND(G383*(1+#REF!),2)</f>
        <v>#REF!</v>
      </c>
      <c r="I383" s="248" t="e">
        <f t="shared" si="63"/>
        <v>#REF!</v>
      </c>
      <c r="J383" s="248"/>
      <c r="N383" s="310"/>
      <c r="O383" s="312"/>
      <c r="P383" s="312"/>
      <c r="Q383" s="312"/>
      <c r="R383" s="326"/>
      <c r="S383" s="329">
        <f t="shared" si="64"/>
        <v>0</v>
      </c>
      <c r="T383" s="329" t="e">
        <f t="shared" si="59"/>
        <v>#REF!</v>
      </c>
      <c r="U383" s="326">
        <f t="shared" si="58"/>
        <v>1</v>
      </c>
    </row>
    <row r="384" spans="1:21" ht="326.25" x14ac:dyDescent="0.2">
      <c r="A384" s="247" t="s">
        <v>1057</v>
      </c>
      <c r="B384" s="267" t="s">
        <v>137</v>
      </c>
      <c r="C384" s="268">
        <v>90091</v>
      </c>
      <c r="D384" s="98" t="s">
        <v>297</v>
      </c>
      <c r="E384" s="94" t="s">
        <v>179</v>
      </c>
      <c r="F384" s="264">
        <v>6.62</v>
      </c>
      <c r="G384" s="259">
        <f t="shared" ref="G384:G394" si="65">ROUND(J384-(J384*$K$16),2)</f>
        <v>3.37</v>
      </c>
      <c r="H384" s="248" t="e">
        <f>ROUND(G384*(1+#REF!),2)</f>
        <v>#REF!</v>
      </c>
      <c r="I384" s="248" t="e">
        <f t="shared" si="63"/>
        <v>#REF!</v>
      </c>
      <c r="J384" s="262">
        <v>4.37</v>
      </c>
      <c r="L384" s="243">
        <v>3.37</v>
      </c>
      <c r="N384" s="310"/>
      <c r="O384" s="312"/>
      <c r="P384" s="312"/>
      <c r="Q384" s="312"/>
      <c r="R384" s="326" t="e">
        <f t="shared" si="57"/>
        <v>#REF!</v>
      </c>
      <c r="S384" s="329">
        <f t="shared" si="64"/>
        <v>6.62</v>
      </c>
      <c r="T384" s="329" t="e">
        <f t="shared" si="59"/>
        <v>#REF!</v>
      </c>
      <c r="U384" s="326" t="e">
        <f t="shared" si="58"/>
        <v>#REF!</v>
      </c>
    </row>
    <row r="385" spans="1:21" ht="135" x14ac:dyDescent="0.2">
      <c r="A385" s="247" t="s">
        <v>1058</v>
      </c>
      <c r="B385" s="267" t="s">
        <v>137</v>
      </c>
      <c r="C385" s="94">
        <v>94097</v>
      </c>
      <c r="D385" s="97" t="s">
        <v>1248</v>
      </c>
      <c r="E385" s="94" t="s">
        <v>187</v>
      </c>
      <c r="F385" s="248">
        <v>4.1399999999999997</v>
      </c>
      <c r="G385" s="259">
        <f t="shared" si="65"/>
        <v>2.98</v>
      </c>
      <c r="H385" s="248" t="e">
        <f>ROUND(G385*(1+#REF!),2)</f>
        <v>#REF!</v>
      </c>
      <c r="I385" s="248" t="e">
        <f t="shared" si="63"/>
        <v>#REF!</v>
      </c>
      <c r="J385" s="262">
        <v>3.86</v>
      </c>
      <c r="L385" s="243">
        <v>2.98</v>
      </c>
      <c r="N385" s="310"/>
      <c r="O385" s="312"/>
      <c r="P385" s="312"/>
      <c r="Q385" s="312"/>
      <c r="R385" s="326" t="e">
        <f t="shared" si="57"/>
        <v>#REF!</v>
      </c>
      <c r="S385" s="329">
        <f t="shared" si="64"/>
        <v>4.1399999999999997</v>
      </c>
      <c r="T385" s="329" t="e">
        <f t="shared" si="59"/>
        <v>#REF!</v>
      </c>
      <c r="U385" s="326" t="e">
        <f t="shared" si="58"/>
        <v>#REF!</v>
      </c>
    </row>
    <row r="386" spans="1:21" ht="78.75" x14ac:dyDescent="0.2">
      <c r="A386" s="247" t="s">
        <v>1059</v>
      </c>
      <c r="B386" s="269" t="s">
        <v>137</v>
      </c>
      <c r="C386" s="270">
        <v>93382</v>
      </c>
      <c r="D386" s="100" t="s">
        <v>310</v>
      </c>
      <c r="E386" s="94" t="s">
        <v>179</v>
      </c>
      <c r="F386" s="264">
        <v>4.1100000000000003</v>
      </c>
      <c r="G386" s="259">
        <f t="shared" si="65"/>
        <v>13.65</v>
      </c>
      <c r="H386" s="248" t="e">
        <f>ROUND(G386*(1+#REF!),2)</f>
        <v>#REF!</v>
      </c>
      <c r="I386" s="248" t="e">
        <f t="shared" si="63"/>
        <v>#REF!</v>
      </c>
      <c r="J386" s="262">
        <v>17.7</v>
      </c>
      <c r="L386" s="243">
        <v>13.65</v>
      </c>
      <c r="N386" s="310"/>
      <c r="O386" s="312"/>
      <c r="P386" s="312"/>
      <c r="Q386" s="312"/>
      <c r="R386" s="326" t="e">
        <f t="shared" si="57"/>
        <v>#REF!</v>
      </c>
      <c r="S386" s="329">
        <f t="shared" si="64"/>
        <v>4.1100000000000003</v>
      </c>
      <c r="T386" s="329" t="e">
        <f t="shared" si="59"/>
        <v>#REF!</v>
      </c>
      <c r="U386" s="326" t="e">
        <f t="shared" si="58"/>
        <v>#REF!</v>
      </c>
    </row>
    <row r="387" spans="1:21" ht="67.5" x14ac:dyDescent="0.2">
      <c r="A387" s="247" t="s">
        <v>1060</v>
      </c>
      <c r="B387" s="269" t="s">
        <v>137</v>
      </c>
      <c r="C387" s="270">
        <v>72896</v>
      </c>
      <c r="D387" s="100" t="s">
        <v>191</v>
      </c>
      <c r="E387" s="94" t="s">
        <v>179</v>
      </c>
      <c r="F387" s="264">
        <v>3.02</v>
      </c>
      <c r="G387" s="259">
        <f t="shared" si="65"/>
        <v>1.99</v>
      </c>
      <c r="H387" s="248" t="e">
        <f>ROUND(G387*(1+#REF!),2)</f>
        <v>#REF!</v>
      </c>
      <c r="I387" s="248" t="e">
        <f t="shared" si="63"/>
        <v>#REF!</v>
      </c>
      <c r="J387" s="262">
        <v>2.58</v>
      </c>
      <c r="L387" s="243">
        <v>1.99</v>
      </c>
      <c r="N387" s="310"/>
      <c r="O387" s="312"/>
      <c r="P387" s="312"/>
      <c r="Q387" s="312"/>
      <c r="R387" s="326" t="e">
        <f t="shared" si="57"/>
        <v>#REF!</v>
      </c>
      <c r="S387" s="329">
        <f t="shared" si="64"/>
        <v>3.02</v>
      </c>
      <c r="T387" s="329" t="e">
        <f t="shared" si="59"/>
        <v>#REF!</v>
      </c>
      <c r="U387" s="326" t="e">
        <f t="shared" si="58"/>
        <v>#REF!</v>
      </c>
    </row>
    <row r="388" spans="1:21" ht="101.25" x14ac:dyDescent="0.2">
      <c r="A388" s="247" t="s">
        <v>1061</v>
      </c>
      <c r="B388" s="269" t="s">
        <v>137</v>
      </c>
      <c r="C388" s="270">
        <v>93588</v>
      </c>
      <c r="D388" s="100" t="s">
        <v>313</v>
      </c>
      <c r="E388" s="94" t="s">
        <v>194</v>
      </c>
      <c r="F388" s="264">
        <v>30.17</v>
      </c>
      <c r="G388" s="259">
        <f t="shared" si="65"/>
        <v>1</v>
      </c>
      <c r="H388" s="248" t="e">
        <f>ROUND(G388*(1+#REF!),2)</f>
        <v>#REF!</v>
      </c>
      <c r="I388" s="248" t="e">
        <f t="shared" si="63"/>
        <v>#REF!</v>
      </c>
      <c r="J388" s="262">
        <v>1.3</v>
      </c>
      <c r="L388" s="243">
        <v>1</v>
      </c>
      <c r="N388" s="310"/>
      <c r="O388" s="312"/>
      <c r="P388" s="312"/>
      <c r="Q388" s="312"/>
      <c r="R388" s="326" t="e">
        <f t="shared" si="57"/>
        <v>#REF!</v>
      </c>
      <c r="S388" s="329">
        <f t="shared" si="64"/>
        <v>30.17</v>
      </c>
      <c r="T388" s="329" t="e">
        <f t="shared" si="59"/>
        <v>#REF!</v>
      </c>
      <c r="U388" s="326" t="e">
        <f t="shared" si="58"/>
        <v>#REF!</v>
      </c>
    </row>
    <row r="389" spans="1:21" ht="90" x14ac:dyDescent="0.2">
      <c r="A389" s="247" t="s">
        <v>1062</v>
      </c>
      <c r="B389" s="269" t="s">
        <v>137</v>
      </c>
      <c r="C389" s="270" t="s">
        <v>196</v>
      </c>
      <c r="D389" s="101" t="s">
        <v>197</v>
      </c>
      <c r="E389" s="94" t="s">
        <v>179</v>
      </c>
      <c r="F389" s="248">
        <v>3.02</v>
      </c>
      <c r="G389" s="259">
        <f t="shared" si="65"/>
        <v>1.05</v>
      </c>
      <c r="H389" s="248" t="e">
        <f>ROUND(G389*(1+#REF!),2)</f>
        <v>#REF!</v>
      </c>
      <c r="I389" s="248" t="e">
        <f t="shared" si="63"/>
        <v>#REF!</v>
      </c>
      <c r="J389" s="262">
        <v>1.36</v>
      </c>
      <c r="L389" s="243">
        <v>1.05</v>
      </c>
      <c r="N389" s="310"/>
      <c r="O389" s="312"/>
      <c r="P389" s="312"/>
      <c r="Q389" s="312"/>
      <c r="R389" s="326" t="e">
        <f t="shared" si="57"/>
        <v>#REF!</v>
      </c>
      <c r="S389" s="329">
        <f t="shared" si="64"/>
        <v>3.02</v>
      </c>
      <c r="T389" s="329" t="e">
        <f t="shared" si="59"/>
        <v>#REF!</v>
      </c>
      <c r="U389" s="326" t="e">
        <f t="shared" si="58"/>
        <v>#REF!</v>
      </c>
    </row>
    <row r="390" spans="1:21" ht="135" x14ac:dyDescent="0.2">
      <c r="A390" s="247" t="s">
        <v>1063</v>
      </c>
      <c r="B390" s="267" t="s">
        <v>137</v>
      </c>
      <c r="C390" s="94">
        <v>83534</v>
      </c>
      <c r="D390" s="97" t="s">
        <v>1250</v>
      </c>
      <c r="E390" s="94" t="s">
        <v>179</v>
      </c>
      <c r="F390" s="248">
        <v>0.41</v>
      </c>
      <c r="G390" s="259">
        <f t="shared" si="65"/>
        <v>311.2</v>
      </c>
      <c r="H390" s="248" t="e">
        <f>ROUND(G390*(1+#REF!),2)</f>
        <v>#REF!</v>
      </c>
      <c r="I390" s="248" t="e">
        <f t="shared" si="63"/>
        <v>#REF!</v>
      </c>
      <c r="J390" s="262">
        <v>403.63</v>
      </c>
      <c r="L390" s="243">
        <v>311.2</v>
      </c>
      <c r="N390" s="310"/>
      <c r="O390" s="312"/>
      <c r="P390" s="312"/>
      <c r="Q390" s="312"/>
      <c r="R390" s="326" t="e">
        <f t="shared" si="57"/>
        <v>#REF!</v>
      </c>
      <c r="S390" s="329">
        <f t="shared" si="64"/>
        <v>0.41</v>
      </c>
      <c r="T390" s="329" t="e">
        <f t="shared" si="59"/>
        <v>#REF!</v>
      </c>
      <c r="U390" s="326" t="e">
        <f t="shared" si="58"/>
        <v>#REF!</v>
      </c>
    </row>
    <row r="391" spans="1:21" ht="112.5" x14ac:dyDescent="0.2">
      <c r="A391" s="247" t="s">
        <v>1064</v>
      </c>
      <c r="B391" s="267" t="s">
        <v>151</v>
      </c>
      <c r="C391" s="268" t="s">
        <v>335</v>
      </c>
      <c r="D391" s="98" t="s">
        <v>336</v>
      </c>
      <c r="E391" s="94" t="s">
        <v>179</v>
      </c>
      <c r="F391" s="248">
        <v>0.67</v>
      </c>
      <c r="G391" s="259">
        <f t="shared" si="65"/>
        <v>295.89</v>
      </c>
      <c r="H391" s="248" t="e">
        <f>ROUND(G391*(1+#REF!),2)</f>
        <v>#REF!</v>
      </c>
      <c r="I391" s="248" t="e">
        <f t="shared" si="63"/>
        <v>#REF!</v>
      </c>
      <c r="J391" s="262">
        <v>383.77</v>
      </c>
      <c r="L391" s="243">
        <v>295.89</v>
      </c>
      <c r="N391" s="310"/>
      <c r="O391" s="312"/>
      <c r="P391" s="312"/>
      <c r="Q391" s="312"/>
      <c r="R391" s="326" t="e">
        <f t="shared" si="57"/>
        <v>#REF!</v>
      </c>
      <c r="S391" s="329">
        <f t="shared" si="64"/>
        <v>0.67</v>
      </c>
      <c r="T391" s="329" t="e">
        <f t="shared" si="59"/>
        <v>#REF!</v>
      </c>
      <c r="U391" s="326" t="e">
        <f t="shared" si="58"/>
        <v>#REF!</v>
      </c>
    </row>
    <row r="392" spans="1:21" ht="157.5" x14ac:dyDescent="0.2">
      <c r="A392" s="247" t="s">
        <v>1065</v>
      </c>
      <c r="B392" s="94" t="s">
        <v>137</v>
      </c>
      <c r="C392" s="94">
        <v>72132</v>
      </c>
      <c r="D392" s="97" t="s">
        <v>721</v>
      </c>
      <c r="E392" s="94" t="s">
        <v>140</v>
      </c>
      <c r="F392" s="248">
        <v>6</v>
      </c>
      <c r="G392" s="259">
        <f t="shared" si="65"/>
        <v>38.25</v>
      </c>
      <c r="H392" s="248" t="e">
        <f>ROUND(G392*(1+#REF!),2)</f>
        <v>#REF!</v>
      </c>
      <c r="I392" s="248" t="e">
        <f t="shared" si="63"/>
        <v>#REF!</v>
      </c>
      <c r="J392" s="262">
        <v>49.61</v>
      </c>
      <c r="L392" s="243">
        <v>38.25</v>
      </c>
      <c r="N392" s="310"/>
      <c r="O392" s="312"/>
      <c r="P392" s="312"/>
      <c r="Q392" s="312"/>
      <c r="R392" s="326" t="e">
        <f t="shared" si="57"/>
        <v>#REF!</v>
      </c>
      <c r="S392" s="329">
        <f t="shared" si="64"/>
        <v>6</v>
      </c>
      <c r="T392" s="329" t="e">
        <f t="shared" si="59"/>
        <v>#REF!</v>
      </c>
      <c r="U392" s="326" t="e">
        <f t="shared" si="58"/>
        <v>#REF!</v>
      </c>
    </row>
    <row r="393" spans="1:21" ht="191.25" x14ac:dyDescent="0.2">
      <c r="A393" s="247" t="s">
        <v>1066</v>
      </c>
      <c r="B393" s="94" t="s">
        <v>137</v>
      </c>
      <c r="C393" s="94">
        <v>87879</v>
      </c>
      <c r="D393" s="97" t="s">
        <v>1265</v>
      </c>
      <c r="E393" s="94" t="s">
        <v>140</v>
      </c>
      <c r="F393" s="248">
        <v>12</v>
      </c>
      <c r="G393" s="259">
        <f t="shared" si="65"/>
        <v>1.88</v>
      </c>
      <c r="H393" s="248" t="e">
        <f>ROUND(G393*(1+#REF!),2)</f>
        <v>#REF!</v>
      </c>
      <c r="I393" s="248" t="e">
        <f t="shared" si="63"/>
        <v>#REF!</v>
      </c>
      <c r="J393" s="262">
        <v>2.44</v>
      </c>
      <c r="L393" s="243">
        <v>1.88</v>
      </c>
      <c r="N393" s="310"/>
      <c r="O393" s="312"/>
      <c r="P393" s="312"/>
      <c r="Q393" s="312"/>
      <c r="R393" s="326" t="e">
        <f t="shared" si="57"/>
        <v>#REF!</v>
      </c>
      <c r="S393" s="329">
        <f t="shared" si="64"/>
        <v>12</v>
      </c>
      <c r="T393" s="329" t="e">
        <f t="shared" si="59"/>
        <v>#REF!</v>
      </c>
      <c r="U393" s="326" t="e">
        <f t="shared" si="58"/>
        <v>#REF!</v>
      </c>
    </row>
    <row r="394" spans="1:21" ht="56.25" x14ac:dyDescent="0.2">
      <c r="A394" s="247" t="s">
        <v>1067</v>
      </c>
      <c r="B394" s="94" t="s">
        <v>151</v>
      </c>
      <c r="C394" s="94" t="s">
        <v>1284</v>
      </c>
      <c r="D394" s="97" t="s">
        <v>1285</v>
      </c>
      <c r="E394" s="94" t="s">
        <v>140</v>
      </c>
      <c r="F394" s="248">
        <v>12</v>
      </c>
      <c r="G394" s="259">
        <f t="shared" si="65"/>
        <v>20.77</v>
      </c>
      <c r="H394" s="248" t="e">
        <f>ROUND(G394*(1+#REF!),2)</f>
        <v>#REF!</v>
      </c>
      <c r="I394" s="248" t="e">
        <f t="shared" si="63"/>
        <v>#REF!</v>
      </c>
      <c r="J394" s="259">
        <v>26.94</v>
      </c>
      <c r="L394" s="243">
        <v>20.77</v>
      </c>
      <c r="N394" s="310"/>
      <c r="O394" s="312"/>
      <c r="P394" s="312"/>
      <c r="Q394" s="312"/>
      <c r="R394" s="326" t="e">
        <f t="shared" si="57"/>
        <v>#REF!</v>
      </c>
      <c r="S394" s="329">
        <f t="shared" si="64"/>
        <v>12</v>
      </c>
      <c r="T394" s="329" t="e">
        <f t="shared" si="59"/>
        <v>#REF!</v>
      </c>
      <c r="U394" s="326" t="e">
        <f t="shared" si="58"/>
        <v>#REF!</v>
      </c>
    </row>
    <row r="395" spans="1:21" ht="56.25" x14ac:dyDescent="0.2">
      <c r="A395" s="252" t="s">
        <v>722</v>
      </c>
      <c r="B395" s="253"/>
      <c r="C395" s="254"/>
      <c r="D395" s="96" t="s">
        <v>614</v>
      </c>
      <c r="E395" s="254"/>
      <c r="F395" s="255"/>
      <c r="G395" s="255"/>
      <c r="H395" s="255"/>
      <c r="I395" s="256"/>
      <c r="J395" s="255"/>
      <c r="N395" s="330"/>
      <c r="O395" s="335"/>
      <c r="P395" s="335"/>
      <c r="Q395" s="335"/>
      <c r="R395" s="336"/>
      <c r="S395" s="337"/>
      <c r="T395" s="337"/>
      <c r="U395" s="336"/>
    </row>
    <row r="396" spans="1:21" ht="33.75" x14ac:dyDescent="0.2">
      <c r="A396" s="247" t="s">
        <v>723</v>
      </c>
      <c r="B396" s="94" t="s">
        <v>120</v>
      </c>
      <c r="C396" s="94" t="s">
        <v>120</v>
      </c>
      <c r="D396" s="97" t="s">
        <v>724</v>
      </c>
      <c r="E396" s="94" t="s">
        <v>94</v>
      </c>
      <c r="F396" s="248">
        <v>9</v>
      </c>
      <c r="G396" s="259">
        <f t="shared" ref="G396:G409" si="66">ROUND(J396-(J396*$K$16),2)</f>
        <v>306.27999999999997</v>
      </c>
      <c r="H396" s="248" t="e">
        <f>ROUND(G396*(1+#REF!),2)</f>
        <v>#REF!</v>
      </c>
      <c r="I396" s="248" t="e">
        <f t="shared" ref="I396:I409" si="67">F396*H396</f>
        <v>#REF!</v>
      </c>
      <c r="J396" s="248">
        <v>397.25</v>
      </c>
      <c r="L396" s="243">
        <v>306.27999999999997</v>
      </c>
      <c r="N396" s="310"/>
      <c r="O396" s="312"/>
      <c r="P396" s="312"/>
      <c r="Q396" s="312"/>
      <c r="R396" s="326" t="e">
        <f t="shared" si="57"/>
        <v>#REF!</v>
      </c>
      <c r="S396" s="329">
        <f t="shared" si="64"/>
        <v>9</v>
      </c>
      <c r="T396" s="329" t="e">
        <f t="shared" si="59"/>
        <v>#REF!</v>
      </c>
      <c r="U396" s="326" t="e">
        <f t="shared" si="58"/>
        <v>#REF!</v>
      </c>
    </row>
    <row r="397" spans="1:21" ht="33.75" x14ac:dyDescent="0.2">
      <c r="A397" s="247" t="s">
        <v>725</v>
      </c>
      <c r="B397" s="94" t="s">
        <v>120</v>
      </c>
      <c r="C397" s="94" t="s">
        <v>120</v>
      </c>
      <c r="D397" s="97" t="s">
        <v>726</v>
      </c>
      <c r="E397" s="94" t="s">
        <v>352</v>
      </c>
      <c r="F397" s="264">
        <v>3</v>
      </c>
      <c r="G397" s="259">
        <f t="shared" si="66"/>
        <v>113.75</v>
      </c>
      <c r="H397" s="248" t="e">
        <f>ROUND(G397*(1+#REF!),2)</f>
        <v>#REF!</v>
      </c>
      <c r="I397" s="248" t="e">
        <f t="shared" si="67"/>
        <v>#REF!</v>
      </c>
      <c r="J397" s="248">
        <v>147.54</v>
      </c>
      <c r="L397" s="243">
        <v>113.75</v>
      </c>
      <c r="N397" s="310"/>
      <c r="O397" s="312"/>
      <c r="P397" s="312"/>
      <c r="Q397" s="312"/>
      <c r="R397" s="326" t="e">
        <f t="shared" si="57"/>
        <v>#REF!</v>
      </c>
      <c r="S397" s="329">
        <f t="shared" si="64"/>
        <v>3</v>
      </c>
      <c r="T397" s="329" t="e">
        <f t="shared" si="59"/>
        <v>#REF!</v>
      </c>
      <c r="U397" s="326" t="e">
        <f t="shared" si="58"/>
        <v>#REF!</v>
      </c>
    </row>
    <row r="398" spans="1:21" ht="33.75" x14ac:dyDescent="0.2">
      <c r="A398" s="247" t="s">
        <v>727</v>
      </c>
      <c r="B398" s="94" t="s">
        <v>120</v>
      </c>
      <c r="C398" s="94" t="s">
        <v>120</v>
      </c>
      <c r="D398" s="97" t="s">
        <v>728</v>
      </c>
      <c r="E398" s="94" t="s">
        <v>94</v>
      </c>
      <c r="F398" s="248">
        <v>6</v>
      </c>
      <c r="G398" s="259">
        <f t="shared" si="66"/>
        <v>451.98</v>
      </c>
      <c r="H398" s="248" t="e">
        <f>ROUND(G398*(1+#REF!),2)</f>
        <v>#REF!</v>
      </c>
      <c r="I398" s="248" t="e">
        <f t="shared" si="67"/>
        <v>#REF!</v>
      </c>
      <c r="J398" s="248">
        <v>586.23</v>
      </c>
      <c r="L398" s="243">
        <v>451.98</v>
      </c>
      <c r="N398" s="310"/>
      <c r="O398" s="312"/>
      <c r="P398" s="312"/>
      <c r="Q398" s="312"/>
      <c r="R398" s="326" t="e">
        <f t="shared" si="57"/>
        <v>#REF!</v>
      </c>
      <c r="S398" s="329">
        <f t="shared" si="64"/>
        <v>6</v>
      </c>
      <c r="T398" s="329" t="e">
        <f t="shared" si="59"/>
        <v>#REF!</v>
      </c>
      <c r="U398" s="326" t="e">
        <f t="shared" si="58"/>
        <v>#REF!</v>
      </c>
    </row>
    <row r="399" spans="1:21" ht="33.75" x14ac:dyDescent="0.2">
      <c r="A399" s="247" t="s">
        <v>729</v>
      </c>
      <c r="B399" s="94" t="s">
        <v>120</v>
      </c>
      <c r="C399" s="94" t="s">
        <v>120</v>
      </c>
      <c r="D399" s="97" t="s">
        <v>730</v>
      </c>
      <c r="E399" s="94" t="s">
        <v>352</v>
      </c>
      <c r="F399" s="264">
        <v>2</v>
      </c>
      <c r="G399" s="259">
        <f t="shared" si="66"/>
        <v>199.15</v>
      </c>
      <c r="H399" s="248" t="e">
        <f>ROUND(G399*(1+#REF!),2)</f>
        <v>#REF!</v>
      </c>
      <c r="I399" s="248" t="e">
        <f t="shared" si="67"/>
        <v>#REF!</v>
      </c>
      <c r="J399" s="248">
        <v>258.3</v>
      </c>
      <c r="L399" s="243">
        <v>199.15</v>
      </c>
      <c r="N399" s="310"/>
      <c r="O399" s="312"/>
      <c r="P399" s="312"/>
      <c r="Q399" s="312"/>
      <c r="R399" s="326" t="e">
        <f t="shared" si="57"/>
        <v>#REF!</v>
      </c>
      <c r="S399" s="329">
        <f t="shared" si="64"/>
        <v>2</v>
      </c>
      <c r="T399" s="329" t="e">
        <f t="shared" si="59"/>
        <v>#REF!</v>
      </c>
      <c r="U399" s="326" t="e">
        <f t="shared" si="58"/>
        <v>#REF!</v>
      </c>
    </row>
    <row r="400" spans="1:21" ht="78.75" x14ac:dyDescent="0.2">
      <c r="A400" s="247" t="s">
        <v>731</v>
      </c>
      <c r="B400" s="94" t="s">
        <v>137</v>
      </c>
      <c r="C400" s="94">
        <v>36379</v>
      </c>
      <c r="D400" s="97" t="s">
        <v>732</v>
      </c>
      <c r="E400" s="94" t="s">
        <v>94</v>
      </c>
      <c r="F400" s="264">
        <v>45</v>
      </c>
      <c r="G400" s="259">
        <f t="shared" si="66"/>
        <v>24.21</v>
      </c>
      <c r="H400" s="248" t="e">
        <f>ROUND(G400*(1+#REF!),2)</f>
        <v>#REF!</v>
      </c>
      <c r="I400" s="248" t="e">
        <f t="shared" si="67"/>
        <v>#REF!</v>
      </c>
      <c r="J400" s="262">
        <v>31.4</v>
      </c>
      <c r="L400" s="243">
        <v>24.21</v>
      </c>
      <c r="N400" s="310"/>
      <c r="O400" s="312"/>
      <c r="P400" s="312"/>
      <c r="Q400" s="312"/>
      <c r="R400" s="326" t="e">
        <f t="shared" si="57"/>
        <v>#REF!</v>
      </c>
      <c r="S400" s="329">
        <f t="shared" si="64"/>
        <v>45</v>
      </c>
      <c r="T400" s="329" t="e">
        <f t="shared" si="59"/>
        <v>#REF!</v>
      </c>
      <c r="U400" s="326" t="e">
        <f t="shared" si="58"/>
        <v>#REF!</v>
      </c>
    </row>
    <row r="401" spans="1:21" ht="45" x14ac:dyDescent="0.2">
      <c r="A401" s="247" t="s">
        <v>733</v>
      </c>
      <c r="B401" s="94" t="s">
        <v>137</v>
      </c>
      <c r="C401" s="94">
        <v>9861</v>
      </c>
      <c r="D401" s="97" t="s">
        <v>734</v>
      </c>
      <c r="E401" s="94" t="s">
        <v>94</v>
      </c>
      <c r="F401" s="264">
        <v>5</v>
      </c>
      <c r="G401" s="259">
        <f t="shared" si="66"/>
        <v>67.47</v>
      </c>
      <c r="H401" s="248" t="e">
        <f>ROUND(G401*(1+#REF!),2)</f>
        <v>#REF!</v>
      </c>
      <c r="I401" s="248" t="e">
        <f t="shared" si="67"/>
        <v>#REF!</v>
      </c>
      <c r="J401" s="262">
        <v>87.51</v>
      </c>
      <c r="L401" s="243">
        <v>67.47</v>
      </c>
      <c r="N401" s="310"/>
      <c r="O401" s="312"/>
      <c r="P401" s="312"/>
      <c r="Q401" s="312"/>
      <c r="R401" s="326" t="e">
        <f t="shared" si="57"/>
        <v>#REF!</v>
      </c>
      <c r="S401" s="329">
        <f t="shared" si="64"/>
        <v>5</v>
      </c>
      <c r="T401" s="329" t="e">
        <f t="shared" si="59"/>
        <v>#REF!</v>
      </c>
      <c r="U401" s="326" t="e">
        <f t="shared" si="58"/>
        <v>#REF!</v>
      </c>
    </row>
    <row r="402" spans="1:21" ht="67.5" x14ac:dyDescent="0.2">
      <c r="A402" s="247" t="s">
        <v>735</v>
      </c>
      <c r="B402" s="94" t="s">
        <v>137</v>
      </c>
      <c r="C402" s="94">
        <v>3510</v>
      </c>
      <c r="D402" s="97" t="s">
        <v>736</v>
      </c>
      <c r="E402" s="94" t="s">
        <v>352</v>
      </c>
      <c r="F402" s="264">
        <v>8</v>
      </c>
      <c r="G402" s="259">
        <f t="shared" si="66"/>
        <v>7.03</v>
      </c>
      <c r="H402" s="248" t="e">
        <f>ROUND(G402*(1+#REF!),2)</f>
        <v>#REF!</v>
      </c>
      <c r="I402" s="248" t="e">
        <f t="shared" si="67"/>
        <v>#REF!</v>
      </c>
      <c r="J402" s="262">
        <v>9.1199999999999992</v>
      </c>
      <c r="L402" s="243">
        <v>7.03</v>
      </c>
      <c r="N402" s="310"/>
      <c r="O402" s="312"/>
      <c r="P402" s="312"/>
      <c r="Q402" s="312"/>
      <c r="R402" s="326" t="e">
        <f t="shared" ref="R402:R465" si="68">O402/I402</f>
        <v>#REF!</v>
      </c>
      <c r="S402" s="329">
        <f t="shared" si="64"/>
        <v>8</v>
      </c>
      <c r="T402" s="329" t="e">
        <f t="shared" si="59"/>
        <v>#REF!</v>
      </c>
      <c r="U402" s="326" t="e">
        <f t="shared" ref="U402:U465" si="69">1-R402</f>
        <v>#REF!</v>
      </c>
    </row>
    <row r="403" spans="1:21" ht="45" x14ac:dyDescent="0.2">
      <c r="A403" s="247" t="s">
        <v>737</v>
      </c>
      <c r="B403" s="94" t="s">
        <v>137</v>
      </c>
      <c r="C403" s="94">
        <v>4215</v>
      </c>
      <c r="D403" s="97" t="s">
        <v>738</v>
      </c>
      <c r="E403" s="94" t="s">
        <v>352</v>
      </c>
      <c r="F403" s="264">
        <v>4</v>
      </c>
      <c r="G403" s="259">
        <f t="shared" si="66"/>
        <v>3.26</v>
      </c>
      <c r="H403" s="248" t="e">
        <f>ROUND(G403*(1+#REF!),2)</f>
        <v>#REF!</v>
      </c>
      <c r="I403" s="248" t="e">
        <f t="shared" si="67"/>
        <v>#REF!</v>
      </c>
      <c r="J403" s="262">
        <v>4.2300000000000004</v>
      </c>
      <c r="L403" s="243">
        <v>3.26</v>
      </c>
      <c r="N403" s="310"/>
      <c r="O403" s="312"/>
      <c r="P403" s="312"/>
      <c r="Q403" s="312"/>
      <c r="R403" s="326" t="e">
        <f t="shared" si="68"/>
        <v>#REF!</v>
      </c>
      <c r="S403" s="329">
        <f t="shared" si="64"/>
        <v>4</v>
      </c>
      <c r="T403" s="329" t="e">
        <f t="shared" ref="T403:T466" si="70">I403-Q403</f>
        <v>#REF!</v>
      </c>
      <c r="U403" s="326" t="e">
        <f t="shared" si="69"/>
        <v>#REF!</v>
      </c>
    </row>
    <row r="404" spans="1:21" ht="101.25" x14ac:dyDescent="0.2">
      <c r="A404" s="247" t="s">
        <v>739</v>
      </c>
      <c r="B404" s="94" t="s">
        <v>137</v>
      </c>
      <c r="C404" s="94">
        <v>20055</v>
      </c>
      <c r="D404" s="97" t="s">
        <v>740</v>
      </c>
      <c r="E404" s="94" t="s">
        <v>352</v>
      </c>
      <c r="F404" s="264">
        <v>4</v>
      </c>
      <c r="G404" s="259">
        <f t="shared" si="66"/>
        <v>13.75</v>
      </c>
      <c r="H404" s="248" t="e">
        <f>ROUND(G404*(1+#REF!),2)</f>
        <v>#REF!</v>
      </c>
      <c r="I404" s="248" t="e">
        <f t="shared" si="67"/>
        <v>#REF!</v>
      </c>
      <c r="J404" s="262">
        <v>17.829999999999998</v>
      </c>
      <c r="L404" s="243">
        <v>13.75</v>
      </c>
      <c r="N404" s="310"/>
      <c r="O404" s="312"/>
      <c r="P404" s="312"/>
      <c r="Q404" s="312"/>
      <c r="R404" s="326" t="e">
        <f t="shared" si="68"/>
        <v>#REF!</v>
      </c>
      <c r="S404" s="329">
        <f t="shared" si="64"/>
        <v>4</v>
      </c>
      <c r="T404" s="329" t="e">
        <f t="shared" si="70"/>
        <v>#REF!</v>
      </c>
      <c r="U404" s="326" t="e">
        <f t="shared" si="69"/>
        <v>#REF!</v>
      </c>
    </row>
    <row r="405" spans="1:21" ht="67.5" x14ac:dyDescent="0.2">
      <c r="A405" s="247" t="s">
        <v>741</v>
      </c>
      <c r="B405" s="94" t="s">
        <v>137</v>
      </c>
      <c r="C405" s="94">
        <v>41936</v>
      </c>
      <c r="D405" s="97" t="s">
        <v>1255</v>
      </c>
      <c r="E405" s="94" t="s">
        <v>94</v>
      </c>
      <c r="F405" s="264">
        <v>24</v>
      </c>
      <c r="G405" s="259">
        <f t="shared" si="66"/>
        <v>23.12</v>
      </c>
      <c r="H405" s="248" t="e">
        <f>ROUND(G405*(1+#REF!),2)</f>
        <v>#REF!</v>
      </c>
      <c r="I405" s="248" t="e">
        <f t="shared" si="67"/>
        <v>#REF!</v>
      </c>
      <c r="J405" s="262">
        <v>29.99</v>
      </c>
      <c r="L405" s="243">
        <v>23.12</v>
      </c>
      <c r="N405" s="310"/>
      <c r="O405" s="312"/>
      <c r="P405" s="312"/>
      <c r="Q405" s="312"/>
      <c r="R405" s="326" t="e">
        <f t="shared" si="68"/>
        <v>#REF!</v>
      </c>
      <c r="S405" s="329">
        <f t="shared" si="64"/>
        <v>24</v>
      </c>
      <c r="T405" s="329" t="e">
        <f t="shared" si="70"/>
        <v>#REF!</v>
      </c>
      <c r="U405" s="326" t="e">
        <f t="shared" si="69"/>
        <v>#REF!</v>
      </c>
    </row>
    <row r="406" spans="1:21" ht="45" x14ac:dyDescent="0.2">
      <c r="A406" s="247" t="s">
        <v>742</v>
      </c>
      <c r="B406" s="94" t="s">
        <v>137</v>
      </c>
      <c r="C406" s="94">
        <v>26047</v>
      </c>
      <c r="D406" s="97" t="s">
        <v>743</v>
      </c>
      <c r="E406" s="94" t="s">
        <v>352</v>
      </c>
      <c r="F406" s="264">
        <v>2</v>
      </c>
      <c r="G406" s="259">
        <f t="shared" si="66"/>
        <v>78.540000000000006</v>
      </c>
      <c r="H406" s="248" t="e">
        <f>ROUND(G406*(1+#REF!),2)</f>
        <v>#REF!</v>
      </c>
      <c r="I406" s="248" t="e">
        <f t="shared" si="67"/>
        <v>#REF!</v>
      </c>
      <c r="J406" s="262">
        <v>101.87</v>
      </c>
      <c r="L406" s="243">
        <v>78.540000000000006</v>
      </c>
      <c r="N406" s="310"/>
      <c r="O406" s="312"/>
      <c r="P406" s="312"/>
      <c r="Q406" s="312"/>
      <c r="R406" s="326" t="e">
        <f t="shared" si="68"/>
        <v>#REF!</v>
      </c>
      <c r="S406" s="329">
        <f t="shared" si="64"/>
        <v>2</v>
      </c>
      <c r="T406" s="329" t="e">
        <f t="shared" si="70"/>
        <v>#REF!</v>
      </c>
      <c r="U406" s="326" t="e">
        <f t="shared" si="69"/>
        <v>#REF!</v>
      </c>
    </row>
    <row r="407" spans="1:21" ht="33.75" x14ac:dyDescent="0.2">
      <c r="A407" s="247" t="s">
        <v>744</v>
      </c>
      <c r="B407" s="94" t="s">
        <v>137</v>
      </c>
      <c r="C407" s="94">
        <v>20174</v>
      </c>
      <c r="D407" s="97" t="s">
        <v>745</v>
      </c>
      <c r="E407" s="94" t="s">
        <v>352</v>
      </c>
      <c r="F407" s="264">
        <v>4</v>
      </c>
      <c r="G407" s="259">
        <f t="shared" si="66"/>
        <v>36.97</v>
      </c>
      <c r="H407" s="248" t="e">
        <f>ROUND(G407*(1+#REF!),2)</f>
        <v>#REF!</v>
      </c>
      <c r="I407" s="248" t="e">
        <f t="shared" si="67"/>
        <v>#REF!</v>
      </c>
      <c r="J407" s="262">
        <v>47.95</v>
      </c>
      <c r="L407" s="243">
        <v>36.97</v>
      </c>
      <c r="N407" s="310"/>
      <c r="O407" s="312"/>
      <c r="P407" s="312"/>
      <c r="Q407" s="312"/>
      <c r="R407" s="326" t="e">
        <f t="shared" si="68"/>
        <v>#REF!</v>
      </c>
      <c r="S407" s="329">
        <f t="shared" si="64"/>
        <v>4</v>
      </c>
      <c r="T407" s="329" t="e">
        <f t="shared" si="70"/>
        <v>#REF!</v>
      </c>
      <c r="U407" s="326" t="e">
        <f t="shared" si="69"/>
        <v>#REF!</v>
      </c>
    </row>
    <row r="408" spans="1:21" ht="56.25" x14ac:dyDescent="0.2">
      <c r="A408" s="247" t="s">
        <v>746</v>
      </c>
      <c r="B408" s="94" t="s">
        <v>170</v>
      </c>
      <c r="C408" s="94">
        <v>35000182</v>
      </c>
      <c r="D408" s="98" t="s">
        <v>389</v>
      </c>
      <c r="E408" s="94" t="s">
        <v>143</v>
      </c>
      <c r="F408" s="248">
        <v>2</v>
      </c>
      <c r="G408" s="259">
        <f t="shared" si="66"/>
        <v>615.14</v>
      </c>
      <c r="H408" s="248" t="e">
        <f>ROUND(G408*(1+#REF!),2)</f>
        <v>#REF!</v>
      </c>
      <c r="I408" s="248" t="e">
        <f t="shared" si="67"/>
        <v>#REF!</v>
      </c>
      <c r="J408" s="259">
        <v>797.85</v>
      </c>
      <c r="L408" s="243">
        <v>615.14</v>
      </c>
      <c r="N408" s="310"/>
      <c r="O408" s="312"/>
      <c r="P408" s="312"/>
      <c r="Q408" s="312"/>
      <c r="R408" s="326" t="e">
        <f t="shared" si="68"/>
        <v>#REF!</v>
      </c>
      <c r="S408" s="329">
        <f t="shared" si="64"/>
        <v>2</v>
      </c>
      <c r="T408" s="329" t="e">
        <f t="shared" si="70"/>
        <v>#REF!</v>
      </c>
      <c r="U408" s="326" t="e">
        <f t="shared" si="69"/>
        <v>#REF!</v>
      </c>
    </row>
    <row r="409" spans="1:21" ht="56.25" x14ac:dyDescent="0.2">
      <c r="A409" s="247" t="s">
        <v>747</v>
      </c>
      <c r="B409" s="94" t="s">
        <v>137</v>
      </c>
      <c r="C409" s="94">
        <v>1952</v>
      </c>
      <c r="D409" s="97" t="s">
        <v>748</v>
      </c>
      <c r="E409" s="94" t="s">
        <v>352</v>
      </c>
      <c r="F409" s="264">
        <v>4</v>
      </c>
      <c r="G409" s="259">
        <f t="shared" si="66"/>
        <v>63.94</v>
      </c>
      <c r="H409" s="248" t="e">
        <f>ROUND(G409*(1+#REF!),2)</f>
        <v>#REF!</v>
      </c>
      <c r="I409" s="248" t="e">
        <f t="shared" si="67"/>
        <v>#REF!</v>
      </c>
      <c r="J409" s="262">
        <v>82.93</v>
      </c>
      <c r="L409" s="243">
        <v>63.94</v>
      </c>
      <c r="N409" s="310"/>
      <c r="O409" s="312"/>
      <c r="P409" s="312"/>
      <c r="Q409" s="312"/>
      <c r="R409" s="326" t="e">
        <f t="shared" si="68"/>
        <v>#REF!</v>
      </c>
      <c r="S409" s="329">
        <f t="shared" si="64"/>
        <v>4</v>
      </c>
      <c r="T409" s="329" t="e">
        <f t="shared" si="70"/>
        <v>#REF!</v>
      </c>
      <c r="U409" s="326" t="e">
        <f t="shared" si="69"/>
        <v>#REF!</v>
      </c>
    </row>
    <row r="410" spans="1:21" ht="22.5" x14ac:dyDescent="0.2">
      <c r="A410" s="252" t="s">
        <v>749</v>
      </c>
      <c r="B410" s="253"/>
      <c r="C410" s="254"/>
      <c r="D410" s="96" t="s">
        <v>425</v>
      </c>
      <c r="E410" s="254"/>
      <c r="F410" s="255"/>
      <c r="G410" s="255"/>
      <c r="H410" s="255"/>
      <c r="I410" s="256"/>
      <c r="J410" s="255"/>
      <c r="N410" s="330"/>
      <c r="O410" s="335"/>
      <c r="P410" s="335"/>
      <c r="Q410" s="335"/>
      <c r="R410" s="336"/>
      <c r="S410" s="337"/>
      <c r="T410" s="337"/>
      <c r="U410" s="336"/>
    </row>
    <row r="411" spans="1:21" ht="123.75" x14ac:dyDescent="0.2">
      <c r="A411" s="247" t="s">
        <v>750</v>
      </c>
      <c r="B411" s="94" t="s">
        <v>751</v>
      </c>
      <c r="C411" s="94" t="s">
        <v>751</v>
      </c>
      <c r="D411" s="97" t="s">
        <v>752</v>
      </c>
      <c r="E411" s="94" t="s">
        <v>352</v>
      </c>
      <c r="F411" s="248">
        <v>1</v>
      </c>
      <c r="G411" s="259">
        <f>ROUND(J411-(J411*$K$16),2)</f>
        <v>4681.51</v>
      </c>
      <c r="H411" s="248" t="e">
        <f>ROUND(G411*(1+#REF!),2)</f>
        <v>#REF!</v>
      </c>
      <c r="I411" s="248" t="e">
        <f>F411*H411</f>
        <v>#REF!</v>
      </c>
      <c r="J411" s="248">
        <v>6072</v>
      </c>
      <c r="L411" s="243">
        <v>4681.51</v>
      </c>
      <c r="N411" s="310"/>
      <c r="O411" s="312"/>
      <c r="P411" s="312"/>
      <c r="Q411" s="312"/>
      <c r="R411" s="326" t="e">
        <f t="shared" si="68"/>
        <v>#REF!</v>
      </c>
      <c r="S411" s="329">
        <f t="shared" si="64"/>
        <v>1</v>
      </c>
      <c r="T411" s="329" t="e">
        <f t="shared" si="70"/>
        <v>#REF!</v>
      </c>
      <c r="U411" s="326" t="e">
        <f t="shared" si="69"/>
        <v>#REF!</v>
      </c>
    </row>
    <row r="412" spans="1:21" ht="45" x14ac:dyDescent="0.2">
      <c r="A412" s="252" t="s">
        <v>753</v>
      </c>
      <c r="B412" s="253"/>
      <c r="C412" s="253"/>
      <c r="D412" s="96" t="s">
        <v>754</v>
      </c>
      <c r="E412" s="254"/>
      <c r="F412" s="255"/>
      <c r="G412" s="255">
        <v>0</v>
      </c>
      <c r="H412" s="255"/>
      <c r="I412" s="256" t="e">
        <f>SUM(I414:I448)</f>
        <v>#REF!</v>
      </c>
      <c r="J412" s="255">
        <v>0</v>
      </c>
      <c r="L412" s="243">
        <v>0</v>
      </c>
      <c r="N412" s="330"/>
      <c r="O412" s="335"/>
      <c r="P412" s="335"/>
      <c r="Q412" s="335"/>
      <c r="R412" s="333" t="e">
        <f t="shared" si="68"/>
        <v>#REF!</v>
      </c>
      <c r="S412" s="337"/>
      <c r="T412" s="338" t="e">
        <f>SUM(T414:T448)</f>
        <v>#REF!</v>
      </c>
      <c r="U412" s="333" t="e">
        <f t="shared" si="69"/>
        <v>#REF!</v>
      </c>
    </row>
    <row r="413" spans="1:21" ht="67.5" x14ac:dyDescent="0.2">
      <c r="A413" s="252" t="s">
        <v>755</v>
      </c>
      <c r="B413" s="253"/>
      <c r="C413" s="254"/>
      <c r="D413" s="96" t="s">
        <v>165</v>
      </c>
      <c r="E413" s="254"/>
      <c r="F413" s="255"/>
      <c r="G413" s="255"/>
      <c r="H413" s="255"/>
      <c r="I413" s="256"/>
      <c r="J413" s="255"/>
      <c r="N413" s="330"/>
      <c r="O413" s="335"/>
      <c r="P413" s="335"/>
      <c r="Q413" s="335"/>
      <c r="R413" s="336"/>
      <c r="S413" s="337"/>
      <c r="T413" s="337"/>
      <c r="U413" s="333"/>
    </row>
    <row r="414" spans="1:21" ht="135" x14ac:dyDescent="0.2">
      <c r="A414" s="247" t="s">
        <v>756</v>
      </c>
      <c r="B414" s="267" t="s">
        <v>137</v>
      </c>
      <c r="C414" s="268" t="s">
        <v>675</v>
      </c>
      <c r="D414" s="98" t="s">
        <v>676</v>
      </c>
      <c r="E414" s="94" t="s">
        <v>187</v>
      </c>
      <c r="F414" s="248">
        <v>50.24</v>
      </c>
      <c r="G414" s="259">
        <f>ROUND(J414-(J414*$K$16),2)</f>
        <v>2.78</v>
      </c>
      <c r="H414" s="248" t="e">
        <f>ROUND(G414*(1+#REF!),2)</f>
        <v>#REF!</v>
      </c>
      <c r="I414" s="248" t="e">
        <f>F414*H414</f>
        <v>#REF!</v>
      </c>
      <c r="J414" s="262">
        <v>3.6</v>
      </c>
      <c r="L414" s="243">
        <v>2.78</v>
      </c>
      <c r="N414" s="310"/>
      <c r="O414" s="312"/>
      <c r="P414" s="312"/>
      <c r="Q414" s="312"/>
      <c r="R414" s="326" t="e">
        <f t="shared" si="68"/>
        <v>#REF!</v>
      </c>
      <c r="S414" s="329">
        <f t="shared" si="64"/>
        <v>50.24</v>
      </c>
      <c r="T414" s="329" t="e">
        <f t="shared" si="70"/>
        <v>#REF!</v>
      </c>
      <c r="U414" s="326" t="e">
        <f t="shared" si="69"/>
        <v>#REF!</v>
      </c>
    </row>
    <row r="415" spans="1:21" ht="33.75" x14ac:dyDescent="0.2">
      <c r="A415" s="252" t="s">
        <v>757</v>
      </c>
      <c r="B415" s="253"/>
      <c r="C415" s="254"/>
      <c r="D415" s="96" t="s">
        <v>295</v>
      </c>
      <c r="E415" s="254"/>
      <c r="F415" s="255"/>
      <c r="G415" s="255"/>
      <c r="H415" s="255"/>
      <c r="I415" s="256"/>
      <c r="J415" s="255"/>
      <c r="N415" s="330"/>
      <c r="O415" s="335"/>
      <c r="P415" s="335"/>
      <c r="Q415" s="335"/>
      <c r="R415" s="336"/>
      <c r="S415" s="337"/>
      <c r="T415" s="337"/>
      <c r="U415" s="336"/>
    </row>
    <row r="416" spans="1:21" ht="53.45" customHeight="1" x14ac:dyDescent="0.2">
      <c r="A416" s="247" t="s">
        <v>758</v>
      </c>
      <c r="B416" s="94" t="s">
        <v>137</v>
      </c>
      <c r="C416" s="94">
        <v>90091</v>
      </c>
      <c r="D416" s="97" t="s">
        <v>1247</v>
      </c>
      <c r="E416" s="94" t="s">
        <v>179</v>
      </c>
      <c r="F416" s="264">
        <v>44.77</v>
      </c>
      <c r="G416" s="259">
        <f t="shared" ref="G416:G421" si="71">ROUND(J416-(J416*$K$16),2)</f>
        <v>3.37</v>
      </c>
      <c r="H416" s="248" t="e">
        <f>ROUND(G416*(1+#REF!),2)</f>
        <v>#REF!</v>
      </c>
      <c r="I416" s="248" t="e">
        <f t="shared" ref="I416:I421" si="72">F416*H416</f>
        <v>#REF!</v>
      </c>
      <c r="J416" s="262">
        <v>4.37</v>
      </c>
      <c r="L416" s="243">
        <v>3.37</v>
      </c>
      <c r="N416" s="310"/>
      <c r="O416" s="312"/>
      <c r="P416" s="312"/>
      <c r="Q416" s="312"/>
      <c r="R416" s="326" t="e">
        <f t="shared" si="68"/>
        <v>#REF!</v>
      </c>
      <c r="S416" s="329">
        <f t="shared" si="64"/>
        <v>44.77</v>
      </c>
      <c r="T416" s="329" t="e">
        <f t="shared" si="70"/>
        <v>#REF!</v>
      </c>
      <c r="U416" s="326" t="e">
        <f t="shared" si="69"/>
        <v>#REF!</v>
      </c>
    </row>
    <row r="417" spans="1:21" ht="135" x14ac:dyDescent="0.2">
      <c r="A417" s="247" t="s">
        <v>759</v>
      </c>
      <c r="B417" s="267" t="s">
        <v>137</v>
      </c>
      <c r="C417" s="94">
        <v>94097</v>
      </c>
      <c r="D417" s="97" t="s">
        <v>1248</v>
      </c>
      <c r="E417" s="94" t="s">
        <v>187</v>
      </c>
      <c r="F417" s="248">
        <v>63.96</v>
      </c>
      <c r="G417" s="259">
        <f t="shared" si="71"/>
        <v>2.98</v>
      </c>
      <c r="H417" s="248" t="e">
        <f>ROUND(G417*(1+#REF!),2)</f>
        <v>#REF!</v>
      </c>
      <c r="I417" s="248" t="e">
        <f t="shared" si="72"/>
        <v>#REF!</v>
      </c>
      <c r="J417" s="262">
        <v>3.86</v>
      </c>
      <c r="L417" s="243">
        <v>2.98</v>
      </c>
      <c r="N417" s="310"/>
      <c r="O417" s="312"/>
      <c r="P417" s="312"/>
      <c r="Q417" s="312"/>
      <c r="R417" s="326" t="e">
        <f t="shared" si="68"/>
        <v>#REF!</v>
      </c>
      <c r="S417" s="329">
        <f t="shared" si="64"/>
        <v>63.96</v>
      </c>
      <c r="T417" s="329" t="e">
        <f t="shared" si="70"/>
        <v>#REF!</v>
      </c>
      <c r="U417" s="326" t="e">
        <f t="shared" si="69"/>
        <v>#REF!</v>
      </c>
    </row>
    <row r="418" spans="1:21" ht="78.75" x14ac:dyDescent="0.2">
      <c r="A418" s="247" t="s">
        <v>760</v>
      </c>
      <c r="B418" s="269" t="s">
        <v>137</v>
      </c>
      <c r="C418" s="270">
        <v>93382</v>
      </c>
      <c r="D418" s="100" t="s">
        <v>310</v>
      </c>
      <c r="E418" s="94" t="s">
        <v>179</v>
      </c>
      <c r="F418" s="248">
        <v>2.25</v>
      </c>
      <c r="G418" s="259">
        <f t="shared" si="71"/>
        <v>13.65</v>
      </c>
      <c r="H418" s="248" t="e">
        <f>ROUND(G418*(1+#REF!),2)</f>
        <v>#REF!</v>
      </c>
      <c r="I418" s="248" t="e">
        <f t="shared" si="72"/>
        <v>#REF!</v>
      </c>
      <c r="J418" s="262">
        <v>17.7</v>
      </c>
      <c r="L418" s="243">
        <v>13.65</v>
      </c>
      <c r="N418" s="310"/>
      <c r="O418" s="312"/>
      <c r="P418" s="312"/>
      <c r="Q418" s="312"/>
      <c r="R418" s="326" t="e">
        <f t="shared" si="68"/>
        <v>#REF!</v>
      </c>
      <c r="S418" s="329">
        <f t="shared" si="64"/>
        <v>2.25</v>
      </c>
      <c r="T418" s="329" t="e">
        <f t="shared" si="70"/>
        <v>#REF!</v>
      </c>
      <c r="U418" s="326" t="e">
        <f t="shared" si="69"/>
        <v>#REF!</v>
      </c>
    </row>
    <row r="419" spans="1:21" ht="67.5" x14ac:dyDescent="0.2">
      <c r="A419" s="247" t="s">
        <v>761</v>
      </c>
      <c r="B419" s="269" t="s">
        <v>137</v>
      </c>
      <c r="C419" s="270">
        <v>72896</v>
      </c>
      <c r="D419" s="100" t="s">
        <v>191</v>
      </c>
      <c r="E419" s="94" t="s">
        <v>179</v>
      </c>
      <c r="F419" s="264">
        <v>51.02</v>
      </c>
      <c r="G419" s="259">
        <f t="shared" si="71"/>
        <v>1.99</v>
      </c>
      <c r="H419" s="248" t="e">
        <f>ROUND(G419*(1+#REF!),2)</f>
        <v>#REF!</v>
      </c>
      <c r="I419" s="248" t="e">
        <f t="shared" si="72"/>
        <v>#REF!</v>
      </c>
      <c r="J419" s="262">
        <v>2.58</v>
      </c>
      <c r="L419" s="243">
        <v>1.99</v>
      </c>
      <c r="N419" s="310"/>
      <c r="O419" s="312"/>
      <c r="P419" s="312"/>
      <c r="Q419" s="312"/>
      <c r="R419" s="326" t="e">
        <f t="shared" si="68"/>
        <v>#REF!</v>
      </c>
      <c r="S419" s="329">
        <f t="shared" si="64"/>
        <v>51.02</v>
      </c>
      <c r="T419" s="329" t="e">
        <f t="shared" si="70"/>
        <v>#REF!</v>
      </c>
      <c r="U419" s="326" t="e">
        <f t="shared" si="69"/>
        <v>#REF!</v>
      </c>
    </row>
    <row r="420" spans="1:21" ht="101.25" x14ac:dyDescent="0.2">
      <c r="A420" s="247" t="s">
        <v>762</v>
      </c>
      <c r="B420" s="269" t="s">
        <v>137</v>
      </c>
      <c r="C420" s="270">
        <v>93588</v>
      </c>
      <c r="D420" s="100" t="s">
        <v>313</v>
      </c>
      <c r="E420" s="94" t="s">
        <v>194</v>
      </c>
      <c r="F420" s="264">
        <v>510.23</v>
      </c>
      <c r="G420" s="259">
        <f t="shared" si="71"/>
        <v>1</v>
      </c>
      <c r="H420" s="248" t="e">
        <f>ROUND(G420*(1+#REF!),2)</f>
        <v>#REF!</v>
      </c>
      <c r="I420" s="248" t="e">
        <f t="shared" si="72"/>
        <v>#REF!</v>
      </c>
      <c r="J420" s="262">
        <v>1.3</v>
      </c>
      <c r="L420" s="243">
        <v>1</v>
      </c>
      <c r="N420" s="310"/>
      <c r="O420" s="312"/>
      <c r="P420" s="312"/>
      <c r="Q420" s="312"/>
      <c r="R420" s="326" t="e">
        <f t="shared" si="68"/>
        <v>#REF!</v>
      </c>
      <c r="S420" s="329">
        <f t="shared" si="64"/>
        <v>510.23</v>
      </c>
      <c r="T420" s="329" t="e">
        <f t="shared" si="70"/>
        <v>#REF!</v>
      </c>
      <c r="U420" s="326" t="e">
        <f t="shared" si="69"/>
        <v>#REF!</v>
      </c>
    </row>
    <row r="421" spans="1:21" ht="90" x14ac:dyDescent="0.2">
      <c r="A421" s="247" t="s">
        <v>763</v>
      </c>
      <c r="B421" s="269" t="s">
        <v>137</v>
      </c>
      <c r="C421" s="270" t="s">
        <v>196</v>
      </c>
      <c r="D421" s="101" t="s">
        <v>197</v>
      </c>
      <c r="E421" s="94" t="s">
        <v>179</v>
      </c>
      <c r="F421" s="248">
        <v>51.02</v>
      </c>
      <c r="G421" s="259">
        <f t="shared" si="71"/>
        <v>1.05</v>
      </c>
      <c r="H421" s="248" t="e">
        <f>ROUND(G421*(1+#REF!),2)</f>
        <v>#REF!</v>
      </c>
      <c r="I421" s="248" t="e">
        <f t="shared" si="72"/>
        <v>#REF!</v>
      </c>
      <c r="J421" s="262">
        <v>1.36</v>
      </c>
      <c r="L421" s="243">
        <v>1.05</v>
      </c>
      <c r="N421" s="310"/>
      <c r="O421" s="312"/>
      <c r="P421" s="312"/>
      <c r="Q421" s="312"/>
      <c r="R421" s="326" t="e">
        <f t="shared" si="68"/>
        <v>#REF!</v>
      </c>
      <c r="S421" s="329">
        <f t="shared" si="64"/>
        <v>51.02</v>
      </c>
      <c r="T421" s="329" t="e">
        <f t="shared" si="70"/>
        <v>#REF!</v>
      </c>
      <c r="U421" s="326" t="e">
        <f t="shared" si="69"/>
        <v>#REF!</v>
      </c>
    </row>
    <row r="422" spans="1:21" ht="22.5" x14ac:dyDescent="0.2">
      <c r="A422" s="252" t="s">
        <v>764</v>
      </c>
      <c r="B422" s="253"/>
      <c r="C422" s="254"/>
      <c r="D422" s="96" t="s">
        <v>330</v>
      </c>
      <c r="E422" s="254"/>
      <c r="F422" s="255"/>
      <c r="G422" s="255"/>
      <c r="H422" s="255"/>
      <c r="I422" s="256"/>
      <c r="J422" s="255"/>
      <c r="N422" s="330"/>
      <c r="O422" s="335"/>
      <c r="P422" s="335"/>
      <c r="Q422" s="335"/>
      <c r="R422" s="336"/>
      <c r="S422" s="337"/>
      <c r="T422" s="337"/>
      <c r="U422" s="336"/>
    </row>
    <row r="423" spans="1:21" ht="90" x14ac:dyDescent="0.2">
      <c r="A423" s="247" t="s">
        <v>765</v>
      </c>
      <c r="B423" s="267" t="s">
        <v>170</v>
      </c>
      <c r="C423" s="268">
        <v>65000250</v>
      </c>
      <c r="D423" s="98" t="s">
        <v>686</v>
      </c>
      <c r="E423" s="94" t="s">
        <v>187</v>
      </c>
      <c r="F423" s="248">
        <v>356.51</v>
      </c>
      <c r="G423" s="259">
        <f t="shared" ref="G423:G438" si="73">ROUND(J423-(J423*$K$16),2)</f>
        <v>77.66</v>
      </c>
      <c r="H423" s="248" t="e">
        <f>ROUND(G423*(1+#REF!),2)</f>
        <v>#REF!</v>
      </c>
      <c r="I423" s="248" t="e">
        <f t="shared" ref="I423:I437" si="74">F423*H423</f>
        <v>#REF!</v>
      </c>
      <c r="J423" s="280">
        <v>100.73</v>
      </c>
      <c r="L423" s="243">
        <v>77.66</v>
      </c>
      <c r="N423" s="310"/>
      <c r="O423" s="312"/>
      <c r="P423" s="312"/>
      <c r="Q423" s="312"/>
      <c r="R423" s="326" t="e">
        <f t="shared" si="68"/>
        <v>#REF!</v>
      </c>
      <c r="S423" s="329">
        <f t="shared" si="64"/>
        <v>356.51</v>
      </c>
      <c r="T423" s="329" t="e">
        <f t="shared" si="70"/>
        <v>#REF!</v>
      </c>
      <c r="U423" s="326" t="e">
        <f t="shared" si="69"/>
        <v>#REF!</v>
      </c>
    </row>
    <row r="424" spans="1:21" ht="112.5" x14ac:dyDescent="0.2">
      <c r="A424" s="247" t="s">
        <v>766</v>
      </c>
      <c r="B424" s="269" t="s">
        <v>151</v>
      </c>
      <c r="C424" s="94" t="s">
        <v>1276</v>
      </c>
      <c r="D424" s="100" t="s">
        <v>688</v>
      </c>
      <c r="E424" s="94" t="s">
        <v>187</v>
      </c>
      <c r="F424" s="248">
        <v>60.16</v>
      </c>
      <c r="G424" s="259">
        <f t="shared" si="73"/>
        <v>47.41</v>
      </c>
      <c r="H424" s="248" t="e">
        <f>ROUND(G424*(1+#REF!),2)</f>
        <v>#REF!</v>
      </c>
      <c r="I424" s="248" t="e">
        <f t="shared" si="74"/>
        <v>#REF!</v>
      </c>
      <c r="J424" s="259">
        <v>61.49</v>
      </c>
      <c r="L424" s="243">
        <v>47.41</v>
      </c>
      <c r="N424" s="310"/>
      <c r="O424" s="312"/>
      <c r="P424" s="312"/>
      <c r="Q424" s="312"/>
      <c r="R424" s="326" t="e">
        <f t="shared" si="68"/>
        <v>#REF!</v>
      </c>
      <c r="S424" s="329">
        <f t="shared" si="64"/>
        <v>60.16</v>
      </c>
      <c r="T424" s="329" t="e">
        <f t="shared" si="70"/>
        <v>#REF!</v>
      </c>
      <c r="U424" s="326" t="e">
        <f t="shared" si="69"/>
        <v>#REF!</v>
      </c>
    </row>
    <row r="425" spans="1:21" ht="45" x14ac:dyDescent="0.2">
      <c r="A425" s="247" t="s">
        <v>767</v>
      </c>
      <c r="B425" s="269" t="s">
        <v>170</v>
      </c>
      <c r="C425" s="270">
        <v>65000251</v>
      </c>
      <c r="D425" s="100" t="s">
        <v>690</v>
      </c>
      <c r="E425" s="94" t="s">
        <v>187</v>
      </c>
      <c r="F425" s="248">
        <f>F423/5*1.5</f>
        <v>106.95299999999999</v>
      </c>
      <c r="G425" s="259">
        <f t="shared" si="73"/>
        <v>8.8699999999999992</v>
      </c>
      <c r="H425" s="248" t="e">
        <f>ROUND(G425*(1+#REF!),2)</f>
        <v>#REF!</v>
      </c>
      <c r="I425" s="248" t="e">
        <f t="shared" si="74"/>
        <v>#REF!</v>
      </c>
      <c r="J425" s="281">
        <v>11.5</v>
      </c>
      <c r="L425" s="243">
        <v>8.8699999999999992</v>
      </c>
      <c r="N425" s="310"/>
      <c r="O425" s="312"/>
      <c r="P425" s="312"/>
      <c r="Q425" s="312"/>
      <c r="R425" s="326" t="e">
        <f t="shared" si="68"/>
        <v>#REF!</v>
      </c>
      <c r="S425" s="329">
        <f t="shared" si="64"/>
        <v>106.95299999999999</v>
      </c>
      <c r="T425" s="329" t="e">
        <f t="shared" si="70"/>
        <v>#REF!</v>
      </c>
      <c r="U425" s="326" t="e">
        <f t="shared" si="69"/>
        <v>#REF!</v>
      </c>
    </row>
    <row r="426" spans="1:21" ht="78.75" x14ac:dyDescent="0.2">
      <c r="A426" s="247" t="s">
        <v>768</v>
      </c>
      <c r="B426" s="269" t="s">
        <v>170</v>
      </c>
      <c r="C426" s="270">
        <v>65000252</v>
      </c>
      <c r="D426" s="100" t="s">
        <v>692</v>
      </c>
      <c r="E426" s="94" t="s">
        <v>187</v>
      </c>
      <c r="F426" s="248">
        <f>F423+F424-F425</f>
        <v>309.71699999999998</v>
      </c>
      <c r="G426" s="259">
        <f t="shared" si="73"/>
        <v>18.399999999999999</v>
      </c>
      <c r="H426" s="248" t="e">
        <f>ROUND(G426*(1+#REF!),2)</f>
        <v>#REF!</v>
      </c>
      <c r="I426" s="248" t="e">
        <f t="shared" si="74"/>
        <v>#REF!</v>
      </c>
      <c r="J426" s="281">
        <v>23.86</v>
      </c>
      <c r="L426" s="243">
        <v>18.399999999999999</v>
      </c>
      <c r="N426" s="310"/>
      <c r="O426" s="312"/>
      <c r="P426" s="312"/>
      <c r="Q426" s="312"/>
      <c r="R426" s="326" t="e">
        <f t="shared" si="68"/>
        <v>#REF!</v>
      </c>
      <c r="S426" s="329">
        <f t="shared" si="64"/>
        <v>309.71699999999998</v>
      </c>
      <c r="T426" s="329" t="e">
        <f t="shared" si="70"/>
        <v>#REF!</v>
      </c>
      <c r="U426" s="326" t="e">
        <f t="shared" si="69"/>
        <v>#REF!</v>
      </c>
    </row>
    <row r="427" spans="1:21" ht="135" x14ac:dyDescent="0.2">
      <c r="A427" s="247" t="s">
        <v>769</v>
      </c>
      <c r="B427" s="267" t="s">
        <v>137</v>
      </c>
      <c r="C427" s="94">
        <v>83534</v>
      </c>
      <c r="D427" s="97" t="s">
        <v>1250</v>
      </c>
      <c r="E427" s="94" t="s">
        <v>179</v>
      </c>
      <c r="F427" s="248">
        <v>6.4</v>
      </c>
      <c r="G427" s="259">
        <f t="shared" si="73"/>
        <v>311.2</v>
      </c>
      <c r="H427" s="248" t="e">
        <f>ROUND(G427*(1+#REF!),2)</f>
        <v>#REF!</v>
      </c>
      <c r="I427" s="248" t="e">
        <f t="shared" si="74"/>
        <v>#REF!</v>
      </c>
      <c r="J427" s="263">
        <v>403.63</v>
      </c>
      <c r="L427" s="243">
        <v>311.2</v>
      </c>
      <c r="N427" s="310"/>
      <c r="O427" s="312"/>
      <c r="P427" s="312"/>
      <c r="Q427" s="312"/>
      <c r="R427" s="326" t="e">
        <f t="shared" si="68"/>
        <v>#REF!</v>
      </c>
      <c r="S427" s="329">
        <f t="shared" si="64"/>
        <v>6.4</v>
      </c>
      <c r="T427" s="329" t="e">
        <f t="shared" si="70"/>
        <v>#REF!</v>
      </c>
      <c r="U427" s="326" t="e">
        <f t="shared" si="69"/>
        <v>#REF!</v>
      </c>
    </row>
    <row r="428" spans="1:21" ht="135" x14ac:dyDescent="0.2">
      <c r="A428" s="247" t="s">
        <v>770</v>
      </c>
      <c r="B428" s="267" t="s">
        <v>137</v>
      </c>
      <c r="C428" s="94">
        <v>83534</v>
      </c>
      <c r="D428" s="97" t="s">
        <v>1250</v>
      </c>
      <c r="E428" s="94" t="s">
        <v>179</v>
      </c>
      <c r="F428" s="248">
        <v>2.16</v>
      </c>
      <c r="G428" s="259">
        <f t="shared" si="73"/>
        <v>311.2</v>
      </c>
      <c r="H428" s="248" t="e">
        <f>ROUND(G428*(1+#REF!),2)</f>
        <v>#REF!</v>
      </c>
      <c r="I428" s="248" t="e">
        <f t="shared" si="74"/>
        <v>#REF!</v>
      </c>
      <c r="J428" s="262">
        <v>403.63</v>
      </c>
      <c r="L428" s="243">
        <v>311.2</v>
      </c>
      <c r="N428" s="310"/>
      <c r="O428" s="312"/>
      <c r="P428" s="312"/>
      <c r="Q428" s="312"/>
      <c r="R428" s="326" t="e">
        <f t="shared" si="68"/>
        <v>#REF!</v>
      </c>
      <c r="S428" s="329">
        <f t="shared" si="64"/>
        <v>2.16</v>
      </c>
      <c r="T428" s="329" t="e">
        <f t="shared" si="70"/>
        <v>#REF!</v>
      </c>
      <c r="U428" s="326" t="e">
        <f t="shared" si="69"/>
        <v>#REF!</v>
      </c>
    </row>
    <row r="429" spans="1:21" ht="112.5" x14ac:dyDescent="0.2">
      <c r="A429" s="247" t="s">
        <v>771</v>
      </c>
      <c r="B429" s="269" t="s">
        <v>151</v>
      </c>
      <c r="C429" s="270" t="s">
        <v>335</v>
      </c>
      <c r="D429" s="100" t="s">
        <v>336</v>
      </c>
      <c r="E429" s="268" t="s">
        <v>179</v>
      </c>
      <c r="F429" s="248">
        <v>77.92</v>
      </c>
      <c r="G429" s="259">
        <f t="shared" si="73"/>
        <v>295.89</v>
      </c>
      <c r="H429" s="248" t="e">
        <f>ROUND(G429*(1+#REF!),2)</f>
        <v>#REF!</v>
      </c>
      <c r="I429" s="248" t="e">
        <f t="shared" si="74"/>
        <v>#REF!</v>
      </c>
      <c r="J429" s="262">
        <v>383.77</v>
      </c>
      <c r="L429" s="243">
        <v>295.89</v>
      </c>
      <c r="N429" s="310"/>
      <c r="O429" s="312"/>
      <c r="P429" s="312"/>
      <c r="Q429" s="312"/>
      <c r="R429" s="326" t="e">
        <f t="shared" si="68"/>
        <v>#REF!</v>
      </c>
      <c r="S429" s="329">
        <f t="shared" si="64"/>
        <v>77.92</v>
      </c>
      <c r="T429" s="329" t="e">
        <f t="shared" si="70"/>
        <v>#REF!</v>
      </c>
      <c r="U429" s="326" t="e">
        <f t="shared" si="69"/>
        <v>#REF!</v>
      </c>
    </row>
    <row r="430" spans="1:21" ht="78.75" x14ac:dyDescent="0.2">
      <c r="A430" s="247" t="s">
        <v>772</v>
      </c>
      <c r="B430" s="269" t="s">
        <v>137</v>
      </c>
      <c r="C430" s="270" t="s">
        <v>338</v>
      </c>
      <c r="D430" s="100" t="s">
        <v>566</v>
      </c>
      <c r="E430" s="94" t="s">
        <v>179</v>
      </c>
      <c r="F430" s="248">
        <f>F427+F428</f>
        <v>8.56</v>
      </c>
      <c r="G430" s="259">
        <f t="shared" si="73"/>
        <v>63.89</v>
      </c>
      <c r="H430" s="248" t="e">
        <f>ROUND(G430*(1+#REF!),2)</f>
        <v>#REF!</v>
      </c>
      <c r="I430" s="248" t="e">
        <f t="shared" si="74"/>
        <v>#REF!</v>
      </c>
      <c r="J430" s="262">
        <v>82.87</v>
      </c>
      <c r="L430" s="243">
        <v>63.89</v>
      </c>
      <c r="N430" s="310"/>
      <c r="O430" s="312"/>
      <c r="P430" s="312"/>
      <c r="Q430" s="312"/>
      <c r="R430" s="326" t="e">
        <f t="shared" si="68"/>
        <v>#REF!</v>
      </c>
      <c r="S430" s="329">
        <f t="shared" si="64"/>
        <v>8.56</v>
      </c>
      <c r="T430" s="329" t="e">
        <f t="shared" si="70"/>
        <v>#REF!</v>
      </c>
      <c r="U430" s="326" t="e">
        <f t="shared" si="69"/>
        <v>#REF!</v>
      </c>
    </row>
    <row r="431" spans="1:21" ht="56.25" x14ac:dyDescent="0.2">
      <c r="A431" s="247" t="s">
        <v>773</v>
      </c>
      <c r="B431" s="269" t="s">
        <v>151</v>
      </c>
      <c r="C431" s="270" t="s">
        <v>64</v>
      </c>
      <c r="D431" s="100" t="s">
        <v>65</v>
      </c>
      <c r="E431" s="94" t="s">
        <v>341</v>
      </c>
      <c r="F431" s="248">
        <v>11465.96</v>
      </c>
      <c r="G431" s="259">
        <f t="shared" si="73"/>
        <v>5.37</v>
      </c>
      <c r="H431" s="248" t="e">
        <f>ROUND(G431*(1+#REF!),2)</f>
        <v>#REF!</v>
      </c>
      <c r="I431" s="248" t="e">
        <f t="shared" si="74"/>
        <v>#REF!</v>
      </c>
      <c r="J431" s="262">
        <v>6.96</v>
      </c>
      <c r="L431" s="243">
        <v>5.37</v>
      </c>
      <c r="N431" s="310"/>
      <c r="O431" s="312"/>
      <c r="P431" s="312"/>
      <c r="Q431" s="312"/>
      <c r="R431" s="326" t="e">
        <f t="shared" si="68"/>
        <v>#REF!</v>
      </c>
      <c r="S431" s="329">
        <f t="shared" si="64"/>
        <v>11465.96</v>
      </c>
      <c r="T431" s="329" t="e">
        <f t="shared" si="70"/>
        <v>#REF!</v>
      </c>
      <c r="U431" s="326" t="e">
        <f t="shared" si="69"/>
        <v>#REF!</v>
      </c>
    </row>
    <row r="432" spans="1:21" ht="101.25" x14ac:dyDescent="0.2">
      <c r="A432" s="247" t="s">
        <v>774</v>
      </c>
      <c r="B432" s="267" t="s">
        <v>137</v>
      </c>
      <c r="C432" s="268" t="s">
        <v>343</v>
      </c>
      <c r="D432" s="98" t="s">
        <v>344</v>
      </c>
      <c r="E432" s="94" t="s">
        <v>140</v>
      </c>
      <c r="F432" s="248">
        <v>312.62</v>
      </c>
      <c r="G432" s="259">
        <f t="shared" si="73"/>
        <v>35.630000000000003</v>
      </c>
      <c r="H432" s="248" t="e">
        <f>ROUND(G432*(1+#REF!),2)</f>
        <v>#REF!</v>
      </c>
      <c r="I432" s="248" t="e">
        <f t="shared" si="74"/>
        <v>#REF!</v>
      </c>
      <c r="J432" s="262">
        <v>46.21</v>
      </c>
      <c r="L432" s="243">
        <v>35.630000000000003</v>
      </c>
      <c r="N432" s="310"/>
      <c r="O432" s="312"/>
      <c r="P432" s="312"/>
      <c r="Q432" s="312"/>
      <c r="R432" s="326" t="e">
        <f t="shared" si="68"/>
        <v>#REF!</v>
      </c>
      <c r="S432" s="329">
        <f t="shared" si="64"/>
        <v>312.62</v>
      </c>
      <c r="T432" s="329" t="e">
        <f t="shared" si="70"/>
        <v>#REF!</v>
      </c>
      <c r="U432" s="326" t="e">
        <f t="shared" si="69"/>
        <v>#REF!</v>
      </c>
    </row>
    <row r="433" spans="1:21" ht="67.5" x14ac:dyDescent="0.2">
      <c r="A433" s="247" t="s">
        <v>775</v>
      </c>
      <c r="B433" s="267" t="s">
        <v>137</v>
      </c>
      <c r="C433" s="94" t="s">
        <v>776</v>
      </c>
      <c r="D433" s="97" t="s">
        <v>777</v>
      </c>
      <c r="E433" s="94" t="s">
        <v>179</v>
      </c>
      <c r="F433" s="248">
        <v>49.04</v>
      </c>
      <c r="G433" s="259">
        <f t="shared" si="73"/>
        <v>101.5</v>
      </c>
      <c r="H433" s="248" t="e">
        <f>ROUND(G433*(1+#REF!),2)</f>
        <v>#REF!</v>
      </c>
      <c r="I433" s="248" t="e">
        <f t="shared" si="74"/>
        <v>#REF!</v>
      </c>
      <c r="J433" s="262">
        <v>131.65</v>
      </c>
      <c r="L433" s="243">
        <v>101.5</v>
      </c>
      <c r="N433" s="310"/>
      <c r="O433" s="312"/>
      <c r="P433" s="312"/>
      <c r="Q433" s="312"/>
      <c r="R433" s="326" t="e">
        <f t="shared" si="68"/>
        <v>#REF!</v>
      </c>
      <c r="S433" s="329">
        <f t="shared" si="64"/>
        <v>49.04</v>
      </c>
      <c r="T433" s="329" t="e">
        <f t="shared" si="70"/>
        <v>#REF!</v>
      </c>
      <c r="U433" s="326" t="e">
        <f t="shared" si="69"/>
        <v>#REF!</v>
      </c>
    </row>
    <row r="434" spans="1:21" ht="123.75" x14ac:dyDescent="0.2">
      <c r="A434" s="247" t="s">
        <v>778</v>
      </c>
      <c r="B434" s="267" t="s">
        <v>137</v>
      </c>
      <c r="C434" s="94">
        <v>73665</v>
      </c>
      <c r="D434" s="97" t="s">
        <v>1263</v>
      </c>
      <c r="E434" s="94" t="s">
        <v>94</v>
      </c>
      <c r="F434" s="248">
        <v>4.9000000000000004</v>
      </c>
      <c r="G434" s="259">
        <f t="shared" si="73"/>
        <v>37.92</v>
      </c>
      <c r="H434" s="248" t="e">
        <f>ROUND(G434*(1+#REF!),2)</f>
        <v>#REF!</v>
      </c>
      <c r="I434" s="248" t="e">
        <f t="shared" si="74"/>
        <v>#REF!</v>
      </c>
      <c r="J434" s="262">
        <v>49.18</v>
      </c>
      <c r="L434" s="243">
        <v>37.92</v>
      </c>
      <c r="N434" s="310"/>
      <c r="O434" s="312"/>
      <c r="P434" s="312"/>
      <c r="Q434" s="312"/>
      <c r="R434" s="326" t="e">
        <f t="shared" si="68"/>
        <v>#REF!</v>
      </c>
      <c r="S434" s="329">
        <f t="shared" si="64"/>
        <v>4.9000000000000004</v>
      </c>
      <c r="T434" s="329" t="e">
        <f t="shared" si="70"/>
        <v>#REF!</v>
      </c>
      <c r="U434" s="326" t="e">
        <f t="shared" si="69"/>
        <v>#REF!</v>
      </c>
    </row>
    <row r="435" spans="1:21" ht="56.25" x14ac:dyDescent="0.2">
      <c r="A435" s="247" t="s">
        <v>779</v>
      </c>
      <c r="B435" s="94" t="s">
        <v>137</v>
      </c>
      <c r="C435" s="94" t="s">
        <v>780</v>
      </c>
      <c r="D435" s="97" t="s">
        <v>781</v>
      </c>
      <c r="E435" s="94" t="s">
        <v>140</v>
      </c>
      <c r="F435" s="248">
        <v>5.6</v>
      </c>
      <c r="G435" s="259">
        <f t="shared" si="73"/>
        <v>222.54</v>
      </c>
      <c r="H435" s="248" t="e">
        <f>ROUND(G435*(1+#REF!),2)</f>
        <v>#REF!</v>
      </c>
      <c r="I435" s="248" t="e">
        <f t="shared" si="74"/>
        <v>#REF!</v>
      </c>
      <c r="J435" s="262">
        <v>288.64</v>
      </c>
      <c r="L435" s="243">
        <v>222.54</v>
      </c>
      <c r="N435" s="310"/>
      <c r="O435" s="312"/>
      <c r="P435" s="312"/>
      <c r="Q435" s="312"/>
      <c r="R435" s="326" t="e">
        <f t="shared" si="68"/>
        <v>#REF!</v>
      </c>
      <c r="S435" s="329">
        <f t="shared" ref="S435:S498" si="75">F435-P435</f>
        <v>5.6</v>
      </c>
      <c r="T435" s="329" t="e">
        <f t="shared" si="70"/>
        <v>#REF!</v>
      </c>
      <c r="U435" s="326" t="e">
        <f t="shared" si="69"/>
        <v>#REF!</v>
      </c>
    </row>
    <row r="436" spans="1:21" ht="225" x14ac:dyDescent="0.2">
      <c r="A436" s="257" t="s">
        <v>782</v>
      </c>
      <c r="B436" s="258" t="s">
        <v>120</v>
      </c>
      <c r="C436" s="258" t="s">
        <v>120</v>
      </c>
      <c r="D436" s="190" t="s">
        <v>783</v>
      </c>
      <c r="E436" s="258" t="s">
        <v>352</v>
      </c>
      <c r="F436" s="259">
        <v>1</v>
      </c>
      <c r="G436" s="259">
        <f t="shared" si="73"/>
        <v>60909</v>
      </c>
      <c r="H436" s="259" t="e">
        <f>ROUND(G436*(1+#REF!),2)</f>
        <v>#REF!</v>
      </c>
      <c r="I436" s="259" t="e">
        <f t="shared" si="74"/>
        <v>#REF!</v>
      </c>
      <c r="J436" s="259">
        <v>79000</v>
      </c>
      <c r="L436" s="243">
        <v>60909</v>
      </c>
      <c r="N436" s="310"/>
      <c r="O436" s="312"/>
      <c r="P436" s="312"/>
      <c r="Q436" s="312"/>
      <c r="R436" s="326" t="e">
        <f t="shared" si="68"/>
        <v>#REF!</v>
      </c>
      <c r="S436" s="329">
        <f t="shared" si="75"/>
        <v>1</v>
      </c>
      <c r="T436" s="329" t="e">
        <f t="shared" si="70"/>
        <v>#REF!</v>
      </c>
      <c r="U436" s="326" t="e">
        <f t="shared" si="69"/>
        <v>#REF!</v>
      </c>
    </row>
    <row r="437" spans="1:21" ht="45" x14ac:dyDescent="0.2">
      <c r="A437" s="247" t="s">
        <v>784</v>
      </c>
      <c r="B437" s="94" t="s">
        <v>120</v>
      </c>
      <c r="C437" s="94" t="s">
        <v>120</v>
      </c>
      <c r="D437" s="97" t="s">
        <v>785</v>
      </c>
      <c r="E437" s="94" t="s">
        <v>187</v>
      </c>
      <c r="F437" s="248">
        <v>4.13</v>
      </c>
      <c r="G437" s="259">
        <f t="shared" si="73"/>
        <v>1580.82</v>
      </c>
      <c r="H437" s="248" t="e">
        <f>ROUND(G437*(1+#REF!),2)</f>
        <v>#REF!</v>
      </c>
      <c r="I437" s="248" t="e">
        <f t="shared" si="74"/>
        <v>#REF!</v>
      </c>
      <c r="J437" s="248">
        <v>2050.35</v>
      </c>
      <c r="L437" s="243">
        <v>1580.82</v>
      </c>
      <c r="N437" s="310"/>
      <c r="O437" s="312"/>
      <c r="P437" s="312"/>
      <c r="Q437" s="312"/>
      <c r="R437" s="326" t="e">
        <f t="shared" si="68"/>
        <v>#REF!</v>
      </c>
      <c r="S437" s="329">
        <f t="shared" si="75"/>
        <v>4.13</v>
      </c>
      <c r="T437" s="329" t="e">
        <f t="shared" si="70"/>
        <v>#REF!</v>
      </c>
      <c r="U437" s="326" t="e">
        <f t="shared" si="69"/>
        <v>#REF!</v>
      </c>
    </row>
    <row r="438" spans="1:21" ht="101.25" x14ac:dyDescent="0.2">
      <c r="A438" s="247" t="s">
        <v>786</v>
      </c>
      <c r="B438" s="94" t="s">
        <v>120</v>
      </c>
      <c r="C438" s="94" t="s">
        <v>120</v>
      </c>
      <c r="D438" s="97" t="s">
        <v>787</v>
      </c>
      <c r="E438" s="94" t="s">
        <v>352</v>
      </c>
      <c r="F438" s="248">
        <v>1</v>
      </c>
      <c r="G438" s="259">
        <f t="shared" si="73"/>
        <v>3705.3</v>
      </c>
      <c r="H438" s="248" t="e">
        <f>ROUND(G438*(1+#REF!),2)</f>
        <v>#REF!</v>
      </c>
      <c r="I438" s="248" t="e">
        <f>F438*H438</f>
        <v>#REF!</v>
      </c>
      <c r="J438" s="248">
        <v>4805.84</v>
      </c>
      <c r="L438" s="243">
        <v>3705.3</v>
      </c>
      <c r="N438" s="310"/>
      <c r="O438" s="312"/>
      <c r="P438" s="312"/>
      <c r="Q438" s="312"/>
      <c r="R438" s="326" t="e">
        <f t="shared" si="68"/>
        <v>#REF!</v>
      </c>
      <c r="S438" s="329">
        <f t="shared" si="75"/>
        <v>1</v>
      </c>
      <c r="T438" s="329" t="e">
        <f t="shared" si="70"/>
        <v>#REF!</v>
      </c>
      <c r="U438" s="326" t="e">
        <f t="shared" si="69"/>
        <v>#REF!</v>
      </c>
    </row>
    <row r="439" spans="1:21" ht="56.25" x14ac:dyDescent="0.2">
      <c r="A439" s="252" t="s">
        <v>788</v>
      </c>
      <c r="B439" s="253"/>
      <c r="C439" s="253"/>
      <c r="D439" s="96" t="s">
        <v>614</v>
      </c>
      <c r="E439" s="254"/>
      <c r="F439" s="255"/>
      <c r="G439" s="255"/>
      <c r="H439" s="255"/>
      <c r="I439" s="256"/>
      <c r="J439" s="255"/>
      <c r="N439" s="330"/>
      <c r="O439" s="335"/>
      <c r="P439" s="335"/>
      <c r="Q439" s="335"/>
      <c r="R439" s="336"/>
      <c r="S439" s="337"/>
      <c r="T439" s="337"/>
      <c r="U439" s="336"/>
    </row>
    <row r="440" spans="1:21" ht="22.5" x14ac:dyDescent="0.2">
      <c r="A440" s="247" t="s">
        <v>789</v>
      </c>
      <c r="B440" s="94" t="s">
        <v>120</v>
      </c>
      <c r="C440" s="94" t="s">
        <v>120</v>
      </c>
      <c r="D440" s="97" t="s">
        <v>790</v>
      </c>
      <c r="E440" s="94" t="s">
        <v>352</v>
      </c>
      <c r="F440" s="248">
        <v>1</v>
      </c>
      <c r="G440" s="259">
        <f t="shared" ref="G440:G448" si="76">ROUND(J440-(J440*$K$16),2)</f>
        <v>298.52</v>
      </c>
      <c r="H440" s="248" t="e">
        <f>ROUND(G440*(1+#REF!),2)</f>
        <v>#REF!</v>
      </c>
      <c r="I440" s="248" t="e">
        <f t="shared" ref="I440:I446" si="77">F440*H440</f>
        <v>#REF!</v>
      </c>
      <c r="J440" s="248">
        <v>387.19</v>
      </c>
      <c r="L440" s="243">
        <v>298.52</v>
      </c>
      <c r="N440" s="310"/>
      <c r="O440" s="312"/>
      <c r="P440" s="312"/>
      <c r="Q440" s="312"/>
      <c r="R440" s="326" t="e">
        <f t="shared" si="68"/>
        <v>#REF!</v>
      </c>
      <c r="S440" s="329">
        <f t="shared" si="75"/>
        <v>1</v>
      </c>
      <c r="T440" s="329" t="e">
        <f t="shared" si="70"/>
        <v>#REF!</v>
      </c>
      <c r="U440" s="326" t="e">
        <f t="shared" si="69"/>
        <v>#REF!</v>
      </c>
    </row>
    <row r="441" spans="1:21" ht="33.75" x14ac:dyDescent="0.2">
      <c r="A441" s="247" t="s">
        <v>791</v>
      </c>
      <c r="B441" s="94" t="s">
        <v>120</v>
      </c>
      <c r="C441" s="94" t="s">
        <v>120</v>
      </c>
      <c r="D441" s="97" t="s">
        <v>792</v>
      </c>
      <c r="E441" s="94" t="s">
        <v>94</v>
      </c>
      <c r="F441" s="248">
        <v>5</v>
      </c>
      <c r="G441" s="259">
        <f t="shared" si="76"/>
        <v>451.98</v>
      </c>
      <c r="H441" s="248" t="e">
        <f>ROUND(G441*(1+#REF!),2)</f>
        <v>#REF!</v>
      </c>
      <c r="I441" s="248" t="e">
        <f t="shared" si="77"/>
        <v>#REF!</v>
      </c>
      <c r="J441" s="248">
        <v>586.23</v>
      </c>
      <c r="L441" s="243">
        <v>451.98</v>
      </c>
      <c r="N441" s="310"/>
      <c r="O441" s="312"/>
      <c r="P441" s="312"/>
      <c r="Q441" s="312"/>
      <c r="R441" s="326" t="e">
        <f t="shared" si="68"/>
        <v>#REF!</v>
      </c>
      <c r="S441" s="329">
        <f t="shared" si="75"/>
        <v>5</v>
      </c>
      <c r="T441" s="329" t="e">
        <f t="shared" si="70"/>
        <v>#REF!</v>
      </c>
      <c r="U441" s="326" t="e">
        <f t="shared" si="69"/>
        <v>#REF!</v>
      </c>
    </row>
    <row r="442" spans="1:21" ht="33.75" x14ac:dyDescent="0.2">
      <c r="A442" s="247" t="s">
        <v>793</v>
      </c>
      <c r="B442" s="94" t="s">
        <v>120</v>
      </c>
      <c r="C442" s="94" t="s">
        <v>120</v>
      </c>
      <c r="D442" s="97" t="s">
        <v>794</v>
      </c>
      <c r="E442" s="94" t="s">
        <v>352</v>
      </c>
      <c r="F442" s="248">
        <v>2</v>
      </c>
      <c r="G442" s="259">
        <f t="shared" si="76"/>
        <v>199.15</v>
      </c>
      <c r="H442" s="248" t="e">
        <f>ROUND(G442*(1+#REF!),2)</f>
        <v>#REF!</v>
      </c>
      <c r="I442" s="248" t="e">
        <f t="shared" si="77"/>
        <v>#REF!</v>
      </c>
      <c r="J442" s="248">
        <v>258.3</v>
      </c>
      <c r="L442" s="243">
        <v>199.15</v>
      </c>
      <c r="N442" s="310"/>
      <c r="O442" s="312"/>
      <c r="P442" s="312"/>
      <c r="Q442" s="312"/>
      <c r="R442" s="326" t="e">
        <f t="shared" si="68"/>
        <v>#REF!</v>
      </c>
      <c r="S442" s="329">
        <f t="shared" si="75"/>
        <v>2</v>
      </c>
      <c r="T442" s="329" t="e">
        <f t="shared" si="70"/>
        <v>#REF!</v>
      </c>
      <c r="U442" s="326" t="e">
        <f t="shared" si="69"/>
        <v>#REF!</v>
      </c>
    </row>
    <row r="443" spans="1:21" ht="33.75" x14ac:dyDescent="0.2">
      <c r="A443" s="247" t="s">
        <v>795</v>
      </c>
      <c r="B443" s="94" t="s">
        <v>120</v>
      </c>
      <c r="C443" s="94" t="s">
        <v>120</v>
      </c>
      <c r="D443" s="97" t="s">
        <v>796</v>
      </c>
      <c r="E443" s="94" t="s">
        <v>352</v>
      </c>
      <c r="F443" s="248">
        <v>1</v>
      </c>
      <c r="G443" s="259">
        <f t="shared" si="76"/>
        <v>802.58</v>
      </c>
      <c r="H443" s="248" t="e">
        <f>ROUND(G443*(1+#REF!),2)</f>
        <v>#REF!</v>
      </c>
      <c r="I443" s="248" t="e">
        <f t="shared" si="77"/>
        <v>#REF!</v>
      </c>
      <c r="J443" s="248">
        <v>1040.96</v>
      </c>
      <c r="L443" s="243">
        <v>802.58</v>
      </c>
      <c r="N443" s="310"/>
      <c r="O443" s="312"/>
      <c r="P443" s="312"/>
      <c r="Q443" s="312"/>
      <c r="R443" s="326" t="e">
        <f t="shared" si="68"/>
        <v>#REF!</v>
      </c>
      <c r="S443" s="329">
        <f t="shared" si="75"/>
        <v>1</v>
      </c>
      <c r="T443" s="329" t="e">
        <f t="shared" si="70"/>
        <v>#REF!</v>
      </c>
      <c r="U443" s="326" t="e">
        <f t="shared" si="69"/>
        <v>#REF!</v>
      </c>
    </row>
    <row r="444" spans="1:21" ht="33.75" x14ac:dyDescent="0.2">
      <c r="A444" s="247" t="s">
        <v>797</v>
      </c>
      <c r="B444" s="94" t="s">
        <v>120</v>
      </c>
      <c r="C444" s="94" t="s">
        <v>120</v>
      </c>
      <c r="D444" s="97" t="s">
        <v>798</v>
      </c>
      <c r="E444" s="94" t="s">
        <v>352</v>
      </c>
      <c r="F444" s="248">
        <v>1</v>
      </c>
      <c r="G444" s="259">
        <f t="shared" si="76"/>
        <v>1443.74</v>
      </c>
      <c r="H444" s="248" t="e">
        <f>ROUND(G444*(1+#REF!),2)</f>
        <v>#REF!</v>
      </c>
      <c r="I444" s="248" t="e">
        <f t="shared" si="77"/>
        <v>#REF!</v>
      </c>
      <c r="J444" s="248">
        <v>1872.56</v>
      </c>
      <c r="L444" s="243">
        <v>1443.74</v>
      </c>
      <c r="N444" s="310"/>
      <c r="O444" s="312"/>
      <c r="P444" s="312"/>
      <c r="Q444" s="312"/>
      <c r="R444" s="326" t="e">
        <f t="shared" si="68"/>
        <v>#REF!</v>
      </c>
      <c r="S444" s="329">
        <f t="shared" si="75"/>
        <v>1</v>
      </c>
      <c r="T444" s="329" t="e">
        <f t="shared" si="70"/>
        <v>#REF!</v>
      </c>
      <c r="U444" s="326" t="e">
        <f t="shared" si="69"/>
        <v>#REF!</v>
      </c>
    </row>
    <row r="445" spans="1:21" ht="45" x14ac:dyDescent="0.2">
      <c r="A445" s="247" t="s">
        <v>799</v>
      </c>
      <c r="B445" s="94" t="s">
        <v>170</v>
      </c>
      <c r="C445" s="94">
        <v>35000189</v>
      </c>
      <c r="D445" s="97" t="s">
        <v>383</v>
      </c>
      <c r="E445" s="94" t="s">
        <v>352</v>
      </c>
      <c r="F445" s="248">
        <v>2</v>
      </c>
      <c r="G445" s="259">
        <f t="shared" si="76"/>
        <v>216.5</v>
      </c>
      <c r="H445" s="248" t="e">
        <f>ROUND(G445*(1+#REF!),2)</f>
        <v>#REF!</v>
      </c>
      <c r="I445" s="248" t="e">
        <f t="shared" si="77"/>
        <v>#REF!</v>
      </c>
      <c r="J445" s="259">
        <v>280.8</v>
      </c>
      <c r="L445" s="243">
        <v>216.5</v>
      </c>
      <c r="N445" s="310"/>
      <c r="O445" s="312"/>
      <c r="P445" s="312"/>
      <c r="Q445" s="312"/>
      <c r="R445" s="326" t="e">
        <f t="shared" si="68"/>
        <v>#REF!</v>
      </c>
      <c r="S445" s="329">
        <f t="shared" si="75"/>
        <v>2</v>
      </c>
      <c r="T445" s="329" t="e">
        <f t="shared" si="70"/>
        <v>#REF!</v>
      </c>
      <c r="U445" s="326" t="e">
        <f t="shared" si="69"/>
        <v>#REF!</v>
      </c>
    </row>
    <row r="446" spans="1:21" ht="33.75" x14ac:dyDescent="0.2">
      <c r="A446" s="247" t="s">
        <v>800</v>
      </c>
      <c r="B446" s="94" t="s">
        <v>170</v>
      </c>
      <c r="C446" s="94">
        <v>35000197</v>
      </c>
      <c r="D446" s="97" t="s">
        <v>801</v>
      </c>
      <c r="E446" s="94" t="s">
        <v>94</v>
      </c>
      <c r="F446" s="248">
        <v>1</v>
      </c>
      <c r="G446" s="259">
        <f t="shared" si="76"/>
        <v>751.95</v>
      </c>
      <c r="H446" s="248" t="e">
        <f>ROUND(G446*(1+#REF!),2)</f>
        <v>#REF!</v>
      </c>
      <c r="I446" s="248" t="e">
        <f t="shared" si="77"/>
        <v>#REF!</v>
      </c>
      <c r="J446" s="259">
        <v>975.29</v>
      </c>
      <c r="L446" s="243">
        <v>751.95</v>
      </c>
      <c r="N446" s="310"/>
      <c r="O446" s="312"/>
      <c r="P446" s="312"/>
      <c r="Q446" s="312"/>
      <c r="R446" s="326" t="e">
        <f t="shared" si="68"/>
        <v>#REF!</v>
      </c>
      <c r="S446" s="329">
        <f t="shared" si="75"/>
        <v>1</v>
      </c>
      <c r="T446" s="329" t="e">
        <f t="shared" si="70"/>
        <v>#REF!</v>
      </c>
      <c r="U446" s="326" t="e">
        <f t="shared" si="69"/>
        <v>#REF!</v>
      </c>
    </row>
    <row r="447" spans="1:21" ht="22.5" x14ac:dyDescent="0.2">
      <c r="A447" s="252" t="s">
        <v>802</v>
      </c>
      <c r="B447" s="253"/>
      <c r="C447" s="254"/>
      <c r="D447" s="96" t="s">
        <v>425</v>
      </c>
      <c r="E447" s="254"/>
      <c r="F447" s="255"/>
      <c r="G447" s="255"/>
      <c r="H447" s="255"/>
      <c r="I447" s="256"/>
      <c r="J447" s="255"/>
      <c r="N447" s="330"/>
      <c r="O447" s="335"/>
      <c r="P447" s="335"/>
      <c r="Q447" s="335"/>
      <c r="R447" s="336"/>
      <c r="S447" s="337"/>
      <c r="T447" s="337"/>
      <c r="U447" s="336"/>
    </row>
    <row r="448" spans="1:21" ht="146.25" x14ac:dyDescent="0.2">
      <c r="A448" s="247" t="s">
        <v>803</v>
      </c>
      <c r="B448" s="94" t="s">
        <v>804</v>
      </c>
      <c r="C448" s="94" t="s">
        <v>804</v>
      </c>
      <c r="D448" s="97" t="s">
        <v>805</v>
      </c>
      <c r="E448" s="94" t="s">
        <v>352</v>
      </c>
      <c r="F448" s="248">
        <v>1</v>
      </c>
      <c r="G448" s="259">
        <f t="shared" si="76"/>
        <v>1872.6</v>
      </c>
      <c r="H448" s="248" t="e">
        <f>ROUND(G448*(1+#REF!),2)</f>
        <v>#REF!</v>
      </c>
      <c r="I448" s="248" t="e">
        <f>F448*H448</f>
        <v>#REF!</v>
      </c>
      <c r="J448" s="248">
        <v>2428.8000000000002</v>
      </c>
      <c r="L448" s="243">
        <v>1872.6</v>
      </c>
      <c r="N448" s="310"/>
      <c r="O448" s="312"/>
      <c r="P448" s="312"/>
      <c r="Q448" s="312"/>
      <c r="R448" s="326" t="e">
        <f t="shared" si="68"/>
        <v>#REF!</v>
      </c>
      <c r="S448" s="329">
        <f t="shared" si="75"/>
        <v>1</v>
      </c>
      <c r="T448" s="329" t="e">
        <f t="shared" si="70"/>
        <v>#REF!</v>
      </c>
      <c r="U448" s="326" t="e">
        <f t="shared" si="69"/>
        <v>#REF!</v>
      </c>
    </row>
    <row r="449" spans="1:21" ht="33.75" x14ac:dyDescent="0.2">
      <c r="A449" s="252" t="s">
        <v>806</v>
      </c>
      <c r="B449" s="253"/>
      <c r="C449" s="253"/>
      <c r="D449" s="96" t="s">
        <v>807</v>
      </c>
      <c r="E449" s="254"/>
      <c r="F449" s="255"/>
      <c r="G449" s="255">
        <v>0</v>
      </c>
      <c r="H449" s="255"/>
      <c r="I449" s="256" t="e">
        <f>SUM(I451:I486)</f>
        <v>#REF!</v>
      </c>
      <c r="J449" s="255">
        <v>0</v>
      </c>
      <c r="L449" s="243">
        <v>0</v>
      </c>
      <c r="N449" s="330"/>
      <c r="O449" s="335"/>
      <c r="P449" s="335"/>
      <c r="Q449" s="335"/>
      <c r="R449" s="333" t="e">
        <f t="shared" si="68"/>
        <v>#REF!</v>
      </c>
      <c r="S449" s="337"/>
      <c r="T449" s="338" t="e">
        <f>SUM(T451:T486)</f>
        <v>#REF!</v>
      </c>
      <c r="U449" s="333" t="e">
        <f t="shared" si="69"/>
        <v>#REF!</v>
      </c>
    </row>
    <row r="450" spans="1:21" ht="67.5" x14ac:dyDescent="0.2">
      <c r="A450" s="252" t="s">
        <v>808</v>
      </c>
      <c r="B450" s="253"/>
      <c r="C450" s="254"/>
      <c r="D450" s="96" t="s">
        <v>165</v>
      </c>
      <c r="E450" s="254"/>
      <c r="F450" s="255"/>
      <c r="G450" s="255"/>
      <c r="H450" s="255"/>
      <c r="I450" s="256"/>
      <c r="J450" s="255"/>
      <c r="N450" s="330"/>
      <c r="O450" s="335"/>
      <c r="P450" s="335"/>
      <c r="Q450" s="335"/>
      <c r="R450" s="336"/>
      <c r="S450" s="337"/>
      <c r="T450" s="337"/>
      <c r="U450" s="333"/>
    </row>
    <row r="451" spans="1:21" ht="135" x14ac:dyDescent="0.2">
      <c r="A451" s="247" t="s">
        <v>809</v>
      </c>
      <c r="B451" s="267" t="s">
        <v>137</v>
      </c>
      <c r="C451" s="268" t="s">
        <v>675</v>
      </c>
      <c r="D451" s="98" t="s">
        <v>676</v>
      </c>
      <c r="E451" s="94" t="s">
        <v>187</v>
      </c>
      <c r="F451" s="248">
        <v>45.34</v>
      </c>
      <c r="G451" s="259">
        <f>ROUND(J451-(J451*$K$16),2)</f>
        <v>2.78</v>
      </c>
      <c r="H451" s="248" t="e">
        <f>ROUND(G451*(1+#REF!),2)</f>
        <v>#REF!</v>
      </c>
      <c r="I451" s="248" t="e">
        <f>F451*H451</f>
        <v>#REF!</v>
      </c>
      <c r="J451" s="262">
        <v>3.6</v>
      </c>
      <c r="L451" s="243">
        <v>2.78</v>
      </c>
      <c r="N451" s="310"/>
      <c r="O451" s="312"/>
      <c r="P451" s="312"/>
      <c r="Q451" s="312"/>
      <c r="R451" s="326" t="e">
        <f t="shared" si="68"/>
        <v>#REF!</v>
      </c>
      <c r="S451" s="329">
        <f t="shared" si="75"/>
        <v>45.34</v>
      </c>
      <c r="T451" s="329" t="e">
        <f t="shared" si="70"/>
        <v>#REF!</v>
      </c>
      <c r="U451" s="326" t="e">
        <f t="shared" si="69"/>
        <v>#REF!</v>
      </c>
    </row>
    <row r="452" spans="1:21" ht="33.75" x14ac:dyDescent="0.2">
      <c r="A452" s="252" t="s">
        <v>810</v>
      </c>
      <c r="B452" s="253"/>
      <c r="C452" s="254"/>
      <c r="D452" s="96" t="s">
        <v>295</v>
      </c>
      <c r="E452" s="254"/>
      <c r="F452" s="255"/>
      <c r="G452" s="255"/>
      <c r="H452" s="255"/>
      <c r="I452" s="256"/>
      <c r="J452" s="255"/>
      <c r="N452" s="330"/>
      <c r="O452" s="335"/>
      <c r="P452" s="335"/>
      <c r="Q452" s="335"/>
      <c r="R452" s="336"/>
      <c r="S452" s="337"/>
      <c r="T452" s="337"/>
      <c r="U452" s="336"/>
    </row>
    <row r="453" spans="1:21" ht="326.25" x14ac:dyDescent="0.2">
      <c r="A453" s="247" t="s">
        <v>811</v>
      </c>
      <c r="B453" s="267" t="s">
        <v>137</v>
      </c>
      <c r="C453" s="268">
        <v>90091</v>
      </c>
      <c r="D453" s="98" t="s">
        <v>297</v>
      </c>
      <c r="E453" s="94" t="s">
        <v>179</v>
      </c>
      <c r="F453" s="264">
        <v>92.73</v>
      </c>
      <c r="G453" s="259">
        <f t="shared" ref="G453:G461" si="78">ROUND(J453-(J453*$K$16),2)</f>
        <v>3.37</v>
      </c>
      <c r="H453" s="248" t="e">
        <f>ROUND(G453*(1+#REF!),2)</f>
        <v>#REF!</v>
      </c>
      <c r="I453" s="248" t="e">
        <f t="shared" ref="I453:I461" si="79">F453*H453</f>
        <v>#REF!</v>
      </c>
      <c r="J453" s="262">
        <v>4.37</v>
      </c>
      <c r="L453" s="243">
        <v>3.37</v>
      </c>
      <c r="N453" s="310"/>
      <c r="O453" s="312"/>
      <c r="P453" s="312"/>
      <c r="Q453" s="312"/>
      <c r="R453" s="326" t="e">
        <f t="shared" si="68"/>
        <v>#REF!</v>
      </c>
      <c r="S453" s="329">
        <f t="shared" si="75"/>
        <v>92.73</v>
      </c>
      <c r="T453" s="329" t="e">
        <f t="shared" si="70"/>
        <v>#REF!</v>
      </c>
      <c r="U453" s="326" t="e">
        <f t="shared" si="69"/>
        <v>#REF!</v>
      </c>
    </row>
    <row r="454" spans="1:21" ht="337.5" x14ac:dyDescent="0.2">
      <c r="A454" s="247" t="s">
        <v>812</v>
      </c>
      <c r="B454" s="269" t="s">
        <v>137</v>
      </c>
      <c r="C454" s="270">
        <v>90093</v>
      </c>
      <c r="D454" s="100" t="s">
        <v>299</v>
      </c>
      <c r="E454" s="94" t="s">
        <v>179</v>
      </c>
      <c r="F454" s="264">
        <v>65.48</v>
      </c>
      <c r="G454" s="259">
        <f t="shared" si="78"/>
        <v>2.09</v>
      </c>
      <c r="H454" s="248" t="e">
        <f>ROUND(G454*(1+#REF!),2)</f>
        <v>#REF!</v>
      </c>
      <c r="I454" s="248" t="e">
        <f t="shared" si="79"/>
        <v>#REF!</v>
      </c>
      <c r="J454" s="262">
        <v>2.71</v>
      </c>
      <c r="L454" s="243">
        <v>2.09</v>
      </c>
      <c r="N454" s="310"/>
      <c r="O454" s="312"/>
      <c r="P454" s="312"/>
      <c r="Q454" s="312"/>
      <c r="R454" s="326" t="e">
        <f t="shared" si="68"/>
        <v>#REF!</v>
      </c>
      <c r="S454" s="329">
        <f t="shared" si="75"/>
        <v>65.48</v>
      </c>
      <c r="T454" s="329" t="e">
        <f t="shared" si="70"/>
        <v>#REF!</v>
      </c>
      <c r="U454" s="326" t="e">
        <f t="shared" si="69"/>
        <v>#REF!</v>
      </c>
    </row>
    <row r="455" spans="1:21" ht="53.45" customHeight="1" x14ac:dyDescent="0.2">
      <c r="A455" s="247" t="s">
        <v>813</v>
      </c>
      <c r="B455" s="269" t="s">
        <v>137</v>
      </c>
      <c r="C455" s="270">
        <v>90094</v>
      </c>
      <c r="D455" s="100" t="s">
        <v>301</v>
      </c>
      <c r="E455" s="94" t="s">
        <v>179</v>
      </c>
      <c r="F455" s="95">
        <v>40.71</v>
      </c>
      <c r="G455" s="259">
        <f t="shared" si="78"/>
        <v>2.4500000000000002</v>
      </c>
      <c r="H455" s="248" t="e">
        <f>ROUND(G455*(1+#REF!),2)</f>
        <v>#REF!</v>
      </c>
      <c r="I455" s="248" t="e">
        <f t="shared" si="79"/>
        <v>#REF!</v>
      </c>
      <c r="J455" s="281">
        <v>3.18</v>
      </c>
      <c r="L455" s="243">
        <v>2.4500000000000002</v>
      </c>
      <c r="N455" s="310"/>
      <c r="O455" s="312"/>
      <c r="P455" s="312"/>
      <c r="Q455" s="312"/>
      <c r="R455" s="326" t="e">
        <f t="shared" si="68"/>
        <v>#REF!</v>
      </c>
      <c r="S455" s="329">
        <f t="shared" si="75"/>
        <v>40.71</v>
      </c>
      <c r="T455" s="329" t="e">
        <f t="shared" si="70"/>
        <v>#REF!</v>
      </c>
      <c r="U455" s="326" t="e">
        <f t="shared" si="69"/>
        <v>#REF!</v>
      </c>
    </row>
    <row r="456" spans="1:21" ht="53.45" customHeight="1" x14ac:dyDescent="0.2">
      <c r="A456" s="247" t="s">
        <v>814</v>
      </c>
      <c r="B456" s="269" t="s">
        <v>137</v>
      </c>
      <c r="C456" s="270">
        <v>90096</v>
      </c>
      <c r="D456" s="100" t="s">
        <v>303</v>
      </c>
      <c r="E456" s="94" t="s">
        <v>179</v>
      </c>
      <c r="F456" s="95">
        <f>76.54-F455</f>
        <v>35.830000000000005</v>
      </c>
      <c r="G456" s="259">
        <f t="shared" si="78"/>
        <v>1.69</v>
      </c>
      <c r="H456" s="248" t="e">
        <f>ROUND(G456*(1+#REF!),2)</f>
        <v>#REF!</v>
      </c>
      <c r="I456" s="248" t="e">
        <f t="shared" si="79"/>
        <v>#REF!</v>
      </c>
      <c r="J456" s="281">
        <v>2.19</v>
      </c>
      <c r="L456" s="243">
        <v>1.69</v>
      </c>
      <c r="N456" s="310"/>
      <c r="O456" s="312"/>
      <c r="P456" s="312"/>
      <c r="Q456" s="312"/>
      <c r="R456" s="326" t="e">
        <f t="shared" si="68"/>
        <v>#REF!</v>
      </c>
      <c r="S456" s="329">
        <f t="shared" si="75"/>
        <v>35.830000000000005</v>
      </c>
      <c r="T456" s="329" t="e">
        <f t="shared" si="70"/>
        <v>#REF!</v>
      </c>
      <c r="U456" s="326" t="e">
        <f t="shared" si="69"/>
        <v>#REF!</v>
      </c>
    </row>
    <row r="457" spans="1:21" ht="135" x14ac:dyDescent="0.2">
      <c r="A457" s="247" t="s">
        <v>815</v>
      </c>
      <c r="B457" s="267" t="s">
        <v>137</v>
      </c>
      <c r="C457" s="94">
        <v>94097</v>
      </c>
      <c r="D457" s="97" t="s">
        <v>1248</v>
      </c>
      <c r="E457" s="94" t="s">
        <v>187</v>
      </c>
      <c r="F457" s="248">
        <v>61.42</v>
      </c>
      <c r="G457" s="259">
        <f t="shared" si="78"/>
        <v>2.98</v>
      </c>
      <c r="H457" s="248" t="e">
        <f>ROUND(G457*(1+#REF!),2)</f>
        <v>#REF!</v>
      </c>
      <c r="I457" s="248" t="e">
        <f t="shared" si="79"/>
        <v>#REF!</v>
      </c>
      <c r="J457" s="262">
        <v>3.86</v>
      </c>
      <c r="L457" s="243">
        <v>2.98</v>
      </c>
      <c r="N457" s="310"/>
      <c r="O457" s="312"/>
      <c r="P457" s="312"/>
      <c r="Q457" s="312"/>
      <c r="R457" s="326" t="e">
        <f t="shared" si="68"/>
        <v>#REF!</v>
      </c>
      <c r="S457" s="329">
        <f t="shared" si="75"/>
        <v>61.42</v>
      </c>
      <c r="T457" s="329" t="e">
        <f t="shared" si="70"/>
        <v>#REF!</v>
      </c>
      <c r="U457" s="326" t="e">
        <f t="shared" si="69"/>
        <v>#REF!</v>
      </c>
    </row>
    <row r="458" spans="1:21" ht="78.75" x14ac:dyDescent="0.2">
      <c r="A458" s="247" t="s">
        <v>816</v>
      </c>
      <c r="B458" s="269" t="s">
        <v>137</v>
      </c>
      <c r="C458" s="270">
        <v>93382</v>
      </c>
      <c r="D458" s="100" t="s">
        <v>310</v>
      </c>
      <c r="E458" s="94" t="s">
        <v>179</v>
      </c>
      <c r="F458" s="264">
        <v>57.43</v>
      </c>
      <c r="G458" s="259">
        <f t="shared" si="78"/>
        <v>13.65</v>
      </c>
      <c r="H458" s="248" t="e">
        <f>ROUND(G458*(1+#REF!),2)</f>
        <v>#REF!</v>
      </c>
      <c r="I458" s="248" t="e">
        <f t="shared" si="79"/>
        <v>#REF!</v>
      </c>
      <c r="J458" s="262">
        <v>17.7</v>
      </c>
      <c r="L458" s="243">
        <v>13.65</v>
      </c>
      <c r="N458" s="310"/>
      <c r="O458" s="312"/>
      <c r="P458" s="312"/>
      <c r="Q458" s="312"/>
      <c r="R458" s="326" t="e">
        <f t="shared" si="68"/>
        <v>#REF!</v>
      </c>
      <c r="S458" s="329">
        <f t="shared" si="75"/>
        <v>57.43</v>
      </c>
      <c r="T458" s="329" t="e">
        <f t="shared" si="70"/>
        <v>#REF!</v>
      </c>
      <c r="U458" s="326" t="e">
        <f t="shared" si="69"/>
        <v>#REF!</v>
      </c>
    </row>
    <row r="459" spans="1:21" ht="67.5" x14ac:dyDescent="0.2">
      <c r="A459" s="247" t="s">
        <v>817</v>
      </c>
      <c r="B459" s="269" t="s">
        <v>137</v>
      </c>
      <c r="C459" s="270">
        <v>72896</v>
      </c>
      <c r="D459" s="100" t="s">
        <v>191</v>
      </c>
      <c r="E459" s="94" t="s">
        <v>179</v>
      </c>
      <c r="F459" s="264">
        <v>212.78</v>
      </c>
      <c r="G459" s="259">
        <f t="shared" si="78"/>
        <v>1.99</v>
      </c>
      <c r="H459" s="248" t="e">
        <f>ROUND(G459*(1+#REF!),2)</f>
        <v>#REF!</v>
      </c>
      <c r="I459" s="248" t="e">
        <f t="shared" si="79"/>
        <v>#REF!</v>
      </c>
      <c r="J459" s="262">
        <v>2.58</v>
      </c>
      <c r="L459" s="243">
        <v>1.99</v>
      </c>
      <c r="N459" s="310"/>
      <c r="O459" s="312"/>
      <c r="P459" s="312"/>
      <c r="Q459" s="312"/>
      <c r="R459" s="326" t="e">
        <f t="shared" si="68"/>
        <v>#REF!</v>
      </c>
      <c r="S459" s="329">
        <f t="shared" si="75"/>
        <v>212.78</v>
      </c>
      <c r="T459" s="329" t="e">
        <f t="shared" si="70"/>
        <v>#REF!</v>
      </c>
      <c r="U459" s="326" t="e">
        <f t="shared" si="69"/>
        <v>#REF!</v>
      </c>
    </row>
    <row r="460" spans="1:21" ht="101.25" x14ac:dyDescent="0.2">
      <c r="A460" s="247" t="s">
        <v>818</v>
      </c>
      <c r="B460" s="269" t="s">
        <v>137</v>
      </c>
      <c r="C460" s="270">
        <v>93588</v>
      </c>
      <c r="D460" s="100" t="s">
        <v>313</v>
      </c>
      <c r="E460" s="94" t="s">
        <v>194</v>
      </c>
      <c r="F460" s="264">
        <v>2127.79</v>
      </c>
      <c r="G460" s="259">
        <f t="shared" si="78"/>
        <v>1</v>
      </c>
      <c r="H460" s="248" t="e">
        <f>ROUND(G460*(1+#REF!),2)</f>
        <v>#REF!</v>
      </c>
      <c r="I460" s="248" t="e">
        <f t="shared" si="79"/>
        <v>#REF!</v>
      </c>
      <c r="J460" s="262">
        <v>1.3</v>
      </c>
      <c r="L460" s="243">
        <v>1</v>
      </c>
      <c r="N460" s="310"/>
      <c r="O460" s="312"/>
      <c r="P460" s="312"/>
      <c r="Q460" s="312"/>
      <c r="R460" s="326" t="e">
        <f t="shared" si="68"/>
        <v>#REF!</v>
      </c>
      <c r="S460" s="329">
        <f t="shared" si="75"/>
        <v>2127.79</v>
      </c>
      <c r="T460" s="329" t="e">
        <f t="shared" si="70"/>
        <v>#REF!</v>
      </c>
      <c r="U460" s="326" t="e">
        <f t="shared" si="69"/>
        <v>#REF!</v>
      </c>
    </row>
    <row r="461" spans="1:21" ht="90" x14ac:dyDescent="0.2">
      <c r="A461" s="247" t="s">
        <v>819</v>
      </c>
      <c r="B461" s="269" t="s">
        <v>137</v>
      </c>
      <c r="C461" s="270" t="s">
        <v>196</v>
      </c>
      <c r="D461" s="101" t="s">
        <v>197</v>
      </c>
      <c r="E461" s="94" t="s">
        <v>179</v>
      </c>
      <c r="F461" s="248">
        <v>212.78</v>
      </c>
      <c r="G461" s="259">
        <f t="shared" si="78"/>
        <v>1.05</v>
      </c>
      <c r="H461" s="248" t="e">
        <f>ROUND(G461*(1+#REF!),2)</f>
        <v>#REF!</v>
      </c>
      <c r="I461" s="248" t="e">
        <f t="shared" si="79"/>
        <v>#REF!</v>
      </c>
      <c r="J461" s="262">
        <v>1.36</v>
      </c>
      <c r="L461" s="243">
        <v>1.05</v>
      </c>
      <c r="N461" s="310"/>
      <c r="O461" s="312"/>
      <c r="P461" s="312"/>
      <c r="Q461" s="312"/>
      <c r="R461" s="326" t="e">
        <f t="shared" si="68"/>
        <v>#REF!</v>
      </c>
      <c r="S461" s="329">
        <f t="shared" si="75"/>
        <v>212.78</v>
      </c>
      <c r="T461" s="329" t="e">
        <f t="shared" si="70"/>
        <v>#REF!</v>
      </c>
      <c r="U461" s="326" t="e">
        <f t="shared" si="69"/>
        <v>#REF!</v>
      </c>
    </row>
    <row r="462" spans="1:21" ht="22.5" x14ac:dyDescent="0.2">
      <c r="A462" s="252" t="s">
        <v>820</v>
      </c>
      <c r="B462" s="253"/>
      <c r="C462" s="254"/>
      <c r="D462" s="96" t="s">
        <v>330</v>
      </c>
      <c r="E462" s="254"/>
      <c r="F462" s="255"/>
      <c r="G462" s="255"/>
      <c r="H462" s="255"/>
      <c r="I462" s="256"/>
      <c r="J462" s="255"/>
      <c r="N462" s="330"/>
      <c r="O462" s="335"/>
      <c r="P462" s="335"/>
      <c r="Q462" s="335"/>
      <c r="R462" s="336"/>
      <c r="S462" s="337"/>
      <c r="T462" s="337"/>
      <c r="U462" s="336"/>
    </row>
    <row r="463" spans="1:21" ht="90" x14ac:dyDescent="0.2">
      <c r="A463" s="247" t="s">
        <v>821</v>
      </c>
      <c r="B463" s="267" t="s">
        <v>170</v>
      </c>
      <c r="C463" s="268">
        <v>65000250</v>
      </c>
      <c r="D463" s="98" t="s">
        <v>686</v>
      </c>
      <c r="E463" s="94" t="s">
        <v>187</v>
      </c>
      <c r="F463" s="248">
        <v>272.87</v>
      </c>
      <c r="G463" s="259">
        <f t="shared" ref="G463:G474" si="80">ROUND(J463-(J463*$K$16),2)</f>
        <v>77.66</v>
      </c>
      <c r="H463" s="248" t="e">
        <f>ROUND(G463*(1+#REF!),2)</f>
        <v>#REF!</v>
      </c>
      <c r="I463" s="248" t="e">
        <f t="shared" ref="I463:I474" si="81">F463*H463</f>
        <v>#REF!</v>
      </c>
      <c r="J463" s="280">
        <v>100.73</v>
      </c>
      <c r="L463" s="243">
        <v>77.66</v>
      </c>
      <c r="N463" s="310"/>
      <c r="O463" s="312"/>
      <c r="P463" s="312"/>
      <c r="Q463" s="312"/>
      <c r="R463" s="326" t="e">
        <f t="shared" si="68"/>
        <v>#REF!</v>
      </c>
      <c r="S463" s="329">
        <f t="shared" si="75"/>
        <v>272.87</v>
      </c>
      <c r="T463" s="329" t="e">
        <f t="shared" si="70"/>
        <v>#REF!</v>
      </c>
      <c r="U463" s="326" t="e">
        <f t="shared" si="69"/>
        <v>#REF!</v>
      </c>
    </row>
    <row r="464" spans="1:21" ht="112.5" x14ac:dyDescent="0.2">
      <c r="A464" s="247" t="s">
        <v>822</v>
      </c>
      <c r="B464" s="269" t="s">
        <v>151</v>
      </c>
      <c r="C464" s="94" t="s">
        <v>1276</v>
      </c>
      <c r="D464" s="100" t="s">
        <v>688</v>
      </c>
      <c r="E464" s="94" t="s">
        <v>140</v>
      </c>
      <c r="F464" s="248">
        <v>26.28</v>
      </c>
      <c r="G464" s="259">
        <f t="shared" si="80"/>
        <v>47.41</v>
      </c>
      <c r="H464" s="248" t="e">
        <f>ROUND(G464*(1+#REF!),2)</f>
        <v>#REF!</v>
      </c>
      <c r="I464" s="248" t="e">
        <f t="shared" si="81"/>
        <v>#REF!</v>
      </c>
      <c r="J464" s="259">
        <v>61.49</v>
      </c>
      <c r="L464" s="243">
        <v>47.41</v>
      </c>
      <c r="N464" s="310"/>
      <c r="O464" s="312"/>
      <c r="P464" s="312"/>
      <c r="Q464" s="312"/>
      <c r="R464" s="326" t="e">
        <f t="shared" si="68"/>
        <v>#REF!</v>
      </c>
      <c r="S464" s="329">
        <f t="shared" si="75"/>
        <v>26.28</v>
      </c>
      <c r="T464" s="329" t="e">
        <f t="shared" si="70"/>
        <v>#REF!</v>
      </c>
      <c r="U464" s="326" t="e">
        <f t="shared" si="69"/>
        <v>#REF!</v>
      </c>
    </row>
    <row r="465" spans="1:21" ht="45" x14ac:dyDescent="0.2">
      <c r="A465" s="247" t="s">
        <v>823</v>
      </c>
      <c r="B465" s="269" t="s">
        <v>170</v>
      </c>
      <c r="C465" s="270">
        <v>65000251</v>
      </c>
      <c r="D465" s="100" t="s">
        <v>690</v>
      </c>
      <c r="E465" s="94" t="s">
        <v>187</v>
      </c>
      <c r="F465" s="248">
        <f>F463*1.5/4.88</f>
        <v>83.873975409836063</v>
      </c>
      <c r="G465" s="259">
        <f t="shared" si="80"/>
        <v>8.8699999999999992</v>
      </c>
      <c r="H465" s="248" t="e">
        <f>ROUND(G465*(1+#REF!),2)</f>
        <v>#REF!</v>
      </c>
      <c r="I465" s="248" t="e">
        <f t="shared" si="81"/>
        <v>#REF!</v>
      </c>
      <c r="J465" s="281">
        <v>11.5</v>
      </c>
      <c r="L465" s="243">
        <v>8.8699999999999992</v>
      </c>
      <c r="N465" s="310"/>
      <c r="O465" s="312"/>
      <c r="P465" s="312"/>
      <c r="Q465" s="312"/>
      <c r="R465" s="326" t="e">
        <f t="shared" si="68"/>
        <v>#REF!</v>
      </c>
      <c r="S465" s="329">
        <f t="shared" si="75"/>
        <v>83.873975409836063</v>
      </c>
      <c r="T465" s="329" t="e">
        <f t="shared" si="70"/>
        <v>#REF!</v>
      </c>
      <c r="U465" s="326" t="e">
        <f t="shared" si="69"/>
        <v>#REF!</v>
      </c>
    </row>
    <row r="466" spans="1:21" ht="78.75" x14ac:dyDescent="0.2">
      <c r="A466" s="247" t="s">
        <v>824</v>
      </c>
      <c r="B466" s="269" t="s">
        <v>170</v>
      </c>
      <c r="C466" s="270">
        <v>65000252</v>
      </c>
      <c r="D466" s="100" t="s">
        <v>692</v>
      </c>
      <c r="E466" s="94" t="s">
        <v>187</v>
      </c>
      <c r="F466" s="248">
        <f>F463+F464-F465</f>
        <v>215.2760245901639</v>
      </c>
      <c r="G466" s="259">
        <f t="shared" si="80"/>
        <v>18.399999999999999</v>
      </c>
      <c r="H466" s="248" t="e">
        <f>ROUND(G466*(1+#REF!),2)</f>
        <v>#REF!</v>
      </c>
      <c r="I466" s="248" t="e">
        <f t="shared" si="81"/>
        <v>#REF!</v>
      </c>
      <c r="J466" s="281">
        <v>23.86</v>
      </c>
      <c r="L466" s="243">
        <v>18.399999999999999</v>
      </c>
      <c r="N466" s="310"/>
      <c r="O466" s="312"/>
      <c r="P466" s="312"/>
      <c r="Q466" s="312"/>
      <c r="R466" s="326" t="e">
        <f t="shared" ref="R466:R529" si="82">O466/I466</f>
        <v>#REF!</v>
      </c>
      <c r="S466" s="329">
        <f t="shared" si="75"/>
        <v>215.2760245901639</v>
      </c>
      <c r="T466" s="329" t="e">
        <f t="shared" si="70"/>
        <v>#REF!</v>
      </c>
      <c r="U466" s="326" t="e">
        <f t="shared" ref="U466:U529" si="83">1-R466</f>
        <v>#REF!</v>
      </c>
    </row>
    <row r="467" spans="1:21" ht="135" x14ac:dyDescent="0.2">
      <c r="A467" s="247" t="s">
        <v>825</v>
      </c>
      <c r="B467" s="269" t="s">
        <v>137</v>
      </c>
      <c r="C467" s="94">
        <v>83534</v>
      </c>
      <c r="D467" s="97" t="s">
        <v>1250</v>
      </c>
      <c r="E467" s="94" t="s">
        <v>179</v>
      </c>
      <c r="F467" s="248">
        <v>6.14</v>
      </c>
      <c r="G467" s="259">
        <f t="shared" si="80"/>
        <v>311.2</v>
      </c>
      <c r="H467" s="248" t="e">
        <f>ROUND(G467*(1+#REF!),2)</f>
        <v>#REF!</v>
      </c>
      <c r="I467" s="248" t="e">
        <f t="shared" si="81"/>
        <v>#REF!</v>
      </c>
      <c r="J467" s="262">
        <v>403.63</v>
      </c>
      <c r="L467" s="243">
        <v>311.2</v>
      </c>
      <c r="N467" s="310"/>
      <c r="O467" s="312"/>
      <c r="P467" s="312"/>
      <c r="Q467" s="312"/>
      <c r="R467" s="326" t="e">
        <f t="shared" si="82"/>
        <v>#REF!</v>
      </c>
      <c r="S467" s="329">
        <f t="shared" si="75"/>
        <v>6.14</v>
      </c>
      <c r="T467" s="329" t="e">
        <f t="shared" ref="T467:T529" si="84">I467-Q467</f>
        <v>#REF!</v>
      </c>
      <c r="U467" s="326" t="e">
        <f t="shared" si="83"/>
        <v>#REF!</v>
      </c>
    </row>
    <row r="468" spans="1:21" ht="135" x14ac:dyDescent="0.2">
      <c r="A468" s="247" t="s">
        <v>826</v>
      </c>
      <c r="B468" s="269" t="s">
        <v>137</v>
      </c>
      <c r="C468" s="94">
        <v>83534</v>
      </c>
      <c r="D468" s="97" t="s">
        <v>1250</v>
      </c>
      <c r="E468" s="94" t="s">
        <v>179</v>
      </c>
      <c r="F468" s="248">
        <v>1.59</v>
      </c>
      <c r="G468" s="259">
        <f t="shared" si="80"/>
        <v>311.2</v>
      </c>
      <c r="H468" s="248" t="e">
        <f>ROUND(G468*(1+#REF!),2)</f>
        <v>#REF!</v>
      </c>
      <c r="I468" s="248" t="e">
        <f t="shared" si="81"/>
        <v>#REF!</v>
      </c>
      <c r="J468" s="262">
        <v>403.63</v>
      </c>
      <c r="L468" s="243">
        <v>311.2</v>
      </c>
      <c r="N468" s="310"/>
      <c r="O468" s="312"/>
      <c r="P468" s="312"/>
      <c r="Q468" s="312"/>
      <c r="R468" s="326" t="e">
        <f t="shared" si="82"/>
        <v>#REF!</v>
      </c>
      <c r="S468" s="329">
        <f t="shared" si="75"/>
        <v>1.59</v>
      </c>
      <c r="T468" s="329" t="e">
        <f t="shared" si="84"/>
        <v>#REF!</v>
      </c>
      <c r="U468" s="326" t="e">
        <f t="shared" si="83"/>
        <v>#REF!</v>
      </c>
    </row>
    <row r="469" spans="1:21" ht="112.5" x14ac:dyDescent="0.2">
      <c r="A469" s="247" t="s">
        <v>827</v>
      </c>
      <c r="B469" s="269" t="s">
        <v>151</v>
      </c>
      <c r="C469" s="270" t="s">
        <v>335</v>
      </c>
      <c r="D469" s="100" t="s">
        <v>336</v>
      </c>
      <c r="E469" s="94" t="s">
        <v>179</v>
      </c>
      <c r="F469" s="248">
        <v>49.5</v>
      </c>
      <c r="G469" s="259">
        <f t="shared" si="80"/>
        <v>295.89</v>
      </c>
      <c r="H469" s="248" t="e">
        <f>ROUND(G469*(1+#REF!),2)</f>
        <v>#REF!</v>
      </c>
      <c r="I469" s="248" t="e">
        <f t="shared" si="81"/>
        <v>#REF!</v>
      </c>
      <c r="J469" s="262">
        <v>383.77</v>
      </c>
      <c r="L469" s="243">
        <v>295.89</v>
      </c>
      <c r="N469" s="310"/>
      <c r="O469" s="312"/>
      <c r="P469" s="312"/>
      <c r="Q469" s="312"/>
      <c r="R469" s="326" t="e">
        <f t="shared" si="82"/>
        <v>#REF!</v>
      </c>
      <c r="S469" s="329">
        <f t="shared" si="75"/>
        <v>49.5</v>
      </c>
      <c r="T469" s="329" t="e">
        <f t="shared" si="84"/>
        <v>#REF!</v>
      </c>
      <c r="U469" s="326" t="e">
        <f t="shared" si="83"/>
        <v>#REF!</v>
      </c>
    </row>
    <row r="470" spans="1:21" ht="56.25" x14ac:dyDescent="0.2">
      <c r="A470" s="247" t="s">
        <v>828</v>
      </c>
      <c r="B470" s="269" t="s">
        <v>151</v>
      </c>
      <c r="C470" s="270" t="s">
        <v>64</v>
      </c>
      <c r="D470" s="100" t="s">
        <v>65</v>
      </c>
      <c r="E470" s="94" t="s">
        <v>341</v>
      </c>
      <c r="F470" s="248">
        <v>7250.31</v>
      </c>
      <c r="G470" s="259">
        <f t="shared" si="80"/>
        <v>5.37</v>
      </c>
      <c r="H470" s="248" t="e">
        <f>ROUND(G470*(1+#REF!),2)</f>
        <v>#REF!</v>
      </c>
      <c r="I470" s="248" t="e">
        <f t="shared" si="81"/>
        <v>#REF!</v>
      </c>
      <c r="J470" s="262">
        <v>6.96</v>
      </c>
      <c r="L470" s="243">
        <v>5.37</v>
      </c>
      <c r="N470" s="310"/>
      <c r="O470" s="312"/>
      <c r="P470" s="312"/>
      <c r="Q470" s="312"/>
      <c r="R470" s="326" t="e">
        <f t="shared" si="82"/>
        <v>#REF!</v>
      </c>
      <c r="S470" s="329">
        <f t="shared" si="75"/>
        <v>7250.31</v>
      </c>
      <c r="T470" s="329" t="e">
        <f t="shared" si="84"/>
        <v>#REF!</v>
      </c>
      <c r="U470" s="326" t="e">
        <f t="shared" si="83"/>
        <v>#REF!</v>
      </c>
    </row>
    <row r="471" spans="1:21" ht="101.25" x14ac:dyDescent="0.2">
      <c r="A471" s="247" t="s">
        <v>829</v>
      </c>
      <c r="B471" s="267" t="s">
        <v>137</v>
      </c>
      <c r="C471" s="268" t="s">
        <v>343</v>
      </c>
      <c r="D471" s="98" t="s">
        <v>344</v>
      </c>
      <c r="E471" s="94" t="s">
        <v>140</v>
      </c>
      <c r="F471" s="248">
        <v>228.47</v>
      </c>
      <c r="G471" s="259">
        <f t="shared" si="80"/>
        <v>35.630000000000003</v>
      </c>
      <c r="H471" s="248" t="e">
        <f>ROUND(G471*(1+#REF!),2)</f>
        <v>#REF!</v>
      </c>
      <c r="I471" s="248" t="e">
        <f t="shared" si="81"/>
        <v>#REF!</v>
      </c>
      <c r="J471" s="262">
        <v>46.21</v>
      </c>
      <c r="L471" s="243">
        <v>35.630000000000003</v>
      </c>
      <c r="N471" s="310"/>
      <c r="O471" s="312"/>
      <c r="P471" s="312"/>
      <c r="Q471" s="312"/>
      <c r="R471" s="326" t="e">
        <f t="shared" si="82"/>
        <v>#REF!</v>
      </c>
      <c r="S471" s="329">
        <f t="shared" si="75"/>
        <v>228.47</v>
      </c>
      <c r="T471" s="329" t="e">
        <f t="shared" si="84"/>
        <v>#REF!</v>
      </c>
      <c r="U471" s="326" t="e">
        <f t="shared" si="83"/>
        <v>#REF!</v>
      </c>
    </row>
    <row r="472" spans="1:21" ht="180" x14ac:dyDescent="0.2">
      <c r="A472" s="257" t="s">
        <v>830</v>
      </c>
      <c r="B472" s="258" t="s">
        <v>120</v>
      </c>
      <c r="C472" s="258" t="s">
        <v>120</v>
      </c>
      <c r="D472" s="190" t="s">
        <v>832</v>
      </c>
      <c r="E472" s="258" t="s">
        <v>143</v>
      </c>
      <c r="F472" s="259">
        <v>1</v>
      </c>
      <c r="G472" s="259">
        <f t="shared" si="80"/>
        <v>68619</v>
      </c>
      <c r="H472" s="259" t="e">
        <f>ROUND(G472*(1+#REF!),2)</f>
        <v>#REF!</v>
      </c>
      <c r="I472" s="259" t="e">
        <f t="shared" si="81"/>
        <v>#REF!</v>
      </c>
      <c r="J472" s="259">
        <v>89000</v>
      </c>
      <c r="L472" s="243">
        <v>68619</v>
      </c>
      <c r="N472" s="310"/>
      <c r="O472" s="312"/>
      <c r="P472" s="312"/>
      <c r="Q472" s="312"/>
      <c r="R472" s="326" t="e">
        <f t="shared" si="82"/>
        <v>#REF!</v>
      </c>
      <c r="S472" s="329">
        <f t="shared" si="75"/>
        <v>1</v>
      </c>
      <c r="T472" s="329" t="e">
        <f t="shared" si="84"/>
        <v>#REF!</v>
      </c>
      <c r="U472" s="326" t="e">
        <f t="shared" si="83"/>
        <v>#REF!</v>
      </c>
    </row>
    <row r="473" spans="1:21" ht="45" x14ac:dyDescent="0.2">
      <c r="A473" s="257" t="s">
        <v>831</v>
      </c>
      <c r="B473" s="258" t="s">
        <v>120</v>
      </c>
      <c r="C473" s="258" t="s">
        <v>120</v>
      </c>
      <c r="D473" s="190" t="s">
        <v>1337</v>
      </c>
      <c r="E473" s="258" t="s">
        <v>352</v>
      </c>
      <c r="F473" s="259">
        <v>1</v>
      </c>
      <c r="G473" s="259">
        <f t="shared" si="80"/>
        <v>1291.1600000000001</v>
      </c>
      <c r="H473" s="259" t="e">
        <f>ROUND(G473*(1+#REF!),2)</f>
        <v>#REF!</v>
      </c>
      <c r="I473" s="259" t="e">
        <f>F473*H473</f>
        <v>#REF!</v>
      </c>
      <c r="J473" s="259">
        <v>1674.66</v>
      </c>
      <c r="L473" s="243">
        <v>1291.1600000000001</v>
      </c>
      <c r="N473" s="310"/>
      <c r="O473" s="312"/>
      <c r="P473" s="312"/>
      <c r="Q473" s="312"/>
      <c r="R473" s="326" t="e">
        <f t="shared" si="82"/>
        <v>#REF!</v>
      </c>
      <c r="S473" s="329">
        <f t="shared" si="75"/>
        <v>1</v>
      </c>
      <c r="T473" s="329" t="e">
        <f t="shared" si="84"/>
        <v>#REF!</v>
      </c>
      <c r="U473" s="326" t="e">
        <f t="shared" si="83"/>
        <v>#REF!</v>
      </c>
    </row>
    <row r="474" spans="1:21" ht="45" x14ac:dyDescent="0.2">
      <c r="A474" s="247" t="s">
        <v>1338</v>
      </c>
      <c r="B474" s="94" t="s">
        <v>120</v>
      </c>
      <c r="C474" s="94" t="s">
        <v>120</v>
      </c>
      <c r="D474" s="97" t="s">
        <v>833</v>
      </c>
      <c r="E474" s="94" t="s">
        <v>143</v>
      </c>
      <c r="F474" s="248">
        <v>1</v>
      </c>
      <c r="G474" s="259">
        <f t="shared" si="80"/>
        <v>413.41</v>
      </c>
      <c r="H474" s="248" t="e">
        <f>ROUND(G474*(1+#REF!),2)</f>
        <v>#REF!</v>
      </c>
      <c r="I474" s="248" t="e">
        <f t="shared" si="81"/>
        <v>#REF!</v>
      </c>
      <c r="J474" s="248">
        <v>536.20000000000005</v>
      </c>
      <c r="L474" s="243">
        <v>413.41</v>
      </c>
      <c r="N474" s="310"/>
      <c r="O474" s="312"/>
      <c r="P474" s="312"/>
      <c r="Q474" s="312"/>
      <c r="R474" s="326" t="e">
        <f t="shared" si="82"/>
        <v>#REF!</v>
      </c>
      <c r="S474" s="329">
        <f t="shared" si="75"/>
        <v>1</v>
      </c>
      <c r="T474" s="329" t="e">
        <f t="shared" si="84"/>
        <v>#REF!</v>
      </c>
      <c r="U474" s="326" t="e">
        <f t="shared" si="83"/>
        <v>#REF!</v>
      </c>
    </row>
    <row r="475" spans="1:21" ht="56.25" x14ac:dyDescent="0.2">
      <c r="A475" s="252" t="s">
        <v>834</v>
      </c>
      <c r="B475" s="253"/>
      <c r="C475" s="254"/>
      <c r="D475" s="96" t="s">
        <v>614</v>
      </c>
      <c r="E475" s="254"/>
      <c r="F475" s="255"/>
      <c r="G475" s="255"/>
      <c r="H475" s="255"/>
      <c r="I475" s="256"/>
      <c r="J475" s="255"/>
      <c r="N475" s="330"/>
      <c r="O475" s="335"/>
      <c r="P475" s="335"/>
      <c r="Q475" s="335"/>
      <c r="R475" s="336"/>
      <c r="S475" s="337"/>
      <c r="T475" s="337"/>
      <c r="U475" s="336"/>
    </row>
    <row r="476" spans="1:21" ht="33.75" x14ac:dyDescent="0.2">
      <c r="A476" s="247" t="s">
        <v>835</v>
      </c>
      <c r="B476" s="94" t="s">
        <v>120</v>
      </c>
      <c r="C476" s="94" t="s">
        <v>120</v>
      </c>
      <c r="D476" s="97" t="s">
        <v>836</v>
      </c>
      <c r="E476" s="94" t="s">
        <v>352</v>
      </c>
      <c r="F476" s="264">
        <v>3</v>
      </c>
      <c r="G476" s="259">
        <f t="shared" ref="G476:G484" si="85">ROUND(J476-(J476*$K$16),2)</f>
        <v>199.15</v>
      </c>
      <c r="H476" s="248" t="e">
        <f>ROUND(G476*(1+#REF!),2)</f>
        <v>#REF!</v>
      </c>
      <c r="I476" s="248" t="e">
        <f t="shared" ref="I476:I484" si="86">F476*H476</f>
        <v>#REF!</v>
      </c>
      <c r="J476" s="248">
        <v>258.3</v>
      </c>
      <c r="L476" s="243">
        <v>199.15</v>
      </c>
      <c r="N476" s="310"/>
      <c r="O476" s="312"/>
      <c r="P476" s="312"/>
      <c r="Q476" s="312"/>
      <c r="R476" s="326" t="e">
        <f t="shared" si="82"/>
        <v>#REF!</v>
      </c>
      <c r="S476" s="329">
        <f t="shared" si="75"/>
        <v>3</v>
      </c>
      <c r="T476" s="329" t="e">
        <f t="shared" si="84"/>
        <v>#REF!</v>
      </c>
      <c r="U476" s="326" t="e">
        <f t="shared" si="83"/>
        <v>#REF!</v>
      </c>
    </row>
    <row r="477" spans="1:21" ht="67.5" x14ac:dyDescent="0.2">
      <c r="A477" s="247" t="s">
        <v>837</v>
      </c>
      <c r="B477" s="94" t="s">
        <v>120</v>
      </c>
      <c r="C477" s="94" t="s">
        <v>120</v>
      </c>
      <c r="D477" s="97" t="s">
        <v>838</v>
      </c>
      <c r="E477" s="94" t="s">
        <v>352</v>
      </c>
      <c r="F477" s="248">
        <v>1</v>
      </c>
      <c r="G477" s="259">
        <f t="shared" si="85"/>
        <v>150.38</v>
      </c>
      <c r="H477" s="248" t="e">
        <f>ROUND(G477*(1+#REF!),2)</f>
        <v>#REF!</v>
      </c>
      <c r="I477" s="248" t="e">
        <f t="shared" si="86"/>
        <v>#REF!</v>
      </c>
      <c r="J477" s="248">
        <v>195.05</v>
      </c>
      <c r="L477" s="243">
        <v>150.38</v>
      </c>
      <c r="N477" s="310"/>
      <c r="O477" s="312"/>
      <c r="P477" s="312"/>
      <c r="Q477" s="312"/>
      <c r="R477" s="326" t="e">
        <f t="shared" si="82"/>
        <v>#REF!</v>
      </c>
      <c r="S477" s="329">
        <f t="shared" si="75"/>
        <v>1</v>
      </c>
      <c r="T477" s="329" t="e">
        <f t="shared" si="84"/>
        <v>#REF!</v>
      </c>
      <c r="U477" s="326" t="e">
        <f t="shared" si="83"/>
        <v>#REF!</v>
      </c>
    </row>
    <row r="478" spans="1:21" ht="45" x14ac:dyDescent="0.2">
      <c r="A478" s="247" t="s">
        <v>839</v>
      </c>
      <c r="B478" s="94" t="s">
        <v>170</v>
      </c>
      <c r="C478" s="94">
        <v>35000189</v>
      </c>
      <c r="D478" s="97" t="s">
        <v>383</v>
      </c>
      <c r="E478" s="94" t="s">
        <v>352</v>
      </c>
      <c r="F478" s="248">
        <v>1</v>
      </c>
      <c r="G478" s="259">
        <f t="shared" si="85"/>
        <v>216.5</v>
      </c>
      <c r="H478" s="248" t="e">
        <f>ROUND(G478*(1+#REF!),2)</f>
        <v>#REF!</v>
      </c>
      <c r="I478" s="248" t="e">
        <f t="shared" si="86"/>
        <v>#REF!</v>
      </c>
      <c r="J478" s="259">
        <v>280.8</v>
      </c>
      <c r="L478" s="243">
        <v>216.5</v>
      </c>
      <c r="N478" s="310"/>
      <c r="O478" s="312"/>
      <c r="P478" s="312"/>
      <c r="Q478" s="312"/>
      <c r="R478" s="326" t="e">
        <f t="shared" si="82"/>
        <v>#REF!</v>
      </c>
      <c r="S478" s="329">
        <f t="shared" si="75"/>
        <v>1</v>
      </c>
      <c r="T478" s="329" t="e">
        <f t="shared" si="84"/>
        <v>#REF!</v>
      </c>
      <c r="U478" s="326" t="e">
        <f t="shared" si="83"/>
        <v>#REF!</v>
      </c>
    </row>
    <row r="479" spans="1:21" ht="33.75" x14ac:dyDescent="0.2">
      <c r="A479" s="247" t="s">
        <v>840</v>
      </c>
      <c r="B479" s="94" t="s">
        <v>120</v>
      </c>
      <c r="C479" s="94" t="s">
        <v>120</v>
      </c>
      <c r="D479" s="97" t="s">
        <v>841</v>
      </c>
      <c r="E479" s="94" t="s">
        <v>352</v>
      </c>
      <c r="F479" s="248">
        <v>2</v>
      </c>
      <c r="G479" s="259">
        <f t="shared" si="85"/>
        <v>511.33</v>
      </c>
      <c r="H479" s="248" t="e">
        <f>ROUND(G479*(1+#REF!),2)</f>
        <v>#REF!</v>
      </c>
      <c r="I479" s="248" t="e">
        <f t="shared" si="86"/>
        <v>#REF!</v>
      </c>
      <c r="J479" s="248">
        <v>663.2</v>
      </c>
      <c r="L479" s="243">
        <v>511.33</v>
      </c>
      <c r="N479" s="310"/>
      <c r="O479" s="312"/>
      <c r="P479" s="312"/>
      <c r="Q479" s="312"/>
      <c r="R479" s="326" t="e">
        <f t="shared" si="82"/>
        <v>#REF!</v>
      </c>
      <c r="S479" s="329">
        <f t="shared" si="75"/>
        <v>2</v>
      </c>
      <c r="T479" s="329" t="e">
        <f t="shared" si="84"/>
        <v>#REF!</v>
      </c>
      <c r="U479" s="326" t="e">
        <f t="shared" si="83"/>
        <v>#REF!</v>
      </c>
    </row>
    <row r="480" spans="1:21" ht="33.75" x14ac:dyDescent="0.2">
      <c r="A480" s="247" t="s">
        <v>842</v>
      </c>
      <c r="B480" s="94" t="s">
        <v>120</v>
      </c>
      <c r="C480" s="94" t="s">
        <v>120</v>
      </c>
      <c r="D480" s="97" t="s">
        <v>843</v>
      </c>
      <c r="E480" s="94" t="s">
        <v>352</v>
      </c>
      <c r="F480" s="248">
        <v>2.4</v>
      </c>
      <c r="G480" s="259">
        <f t="shared" si="85"/>
        <v>721.87</v>
      </c>
      <c r="H480" s="248" t="e">
        <f>ROUND(G480*(1+#REF!),2)</f>
        <v>#REF!</v>
      </c>
      <c r="I480" s="248" t="e">
        <f t="shared" si="86"/>
        <v>#REF!</v>
      </c>
      <c r="J480" s="248">
        <v>936.28</v>
      </c>
      <c r="L480" s="243">
        <v>721.87</v>
      </c>
      <c r="N480" s="310"/>
      <c r="O480" s="312"/>
      <c r="P480" s="312"/>
      <c r="Q480" s="312"/>
      <c r="R480" s="326" t="e">
        <f t="shared" si="82"/>
        <v>#REF!</v>
      </c>
      <c r="S480" s="329">
        <f t="shared" si="75"/>
        <v>2.4</v>
      </c>
      <c r="T480" s="329" t="e">
        <f t="shared" si="84"/>
        <v>#REF!</v>
      </c>
      <c r="U480" s="326" t="e">
        <f t="shared" si="83"/>
        <v>#REF!</v>
      </c>
    </row>
    <row r="481" spans="1:21" ht="33.75" x14ac:dyDescent="0.2">
      <c r="A481" s="247" t="s">
        <v>844</v>
      </c>
      <c r="B481" s="94" t="s">
        <v>120</v>
      </c>
      <c r="C481" s="94" t="s">
        <v>120</v>
      </c>
      <c r="D481" s="97" t="s">
        <v>792</v>
      </c>
      <c r="E481" s="94" t="s">
        <v>94</v>
      </c>
      <c r="F481" s="248">
        <v>7.3</v>
      </c>
      <c r="G481" s="259">
        <f t="shared" si="85"/>
        <v>451.98</v>
      </c>
      <c r="H481" s="248" t="e">
        <f>ROUND(G481*(1+#REF!),2)</f>
        <v>#REF!</v>
      </c>
      <c r="I481" s="248" t="e">
        <f t="shared" si="86"/>
        <v>#REF!</v>
      </c>
      <c r="J481" s="248">
        <v>586.23</v>
      </c>
      <c r="L481" s="243">
        <v>451.98</v>
      </c>
      <c r="N481" s="310"/>
      <c r="O481" s="312"/>
      <c r="P481" s="312"/>
      <c r="Q481" s="312"/>
      <c r="R481" s="326" t="e">
        <f t="shared" si="82"/>
        <v>#REF!</v>
      </c>
      <c r="S481" s="329">
        <f t="shared" si="75"/>
        <v>7.3</v>
      </c>
      <c r="T481" s="329" t="e">
        <f t="shared" si="84"/>
        <v>#REF!</v>
      </c>
      <c r="U481" s="326" t="e">
        <f t="shared" si="83"/>
        <v>#REF!</v>
      </c>
    </row>
    <row r="482" spans="1:21" ht="67.5" x14ac:dyDescent="0.2">
      <c r="A482" s="247" t="s">
        <v>845</v>
      </c>
      <c r="B482" s="94" t="s">
        <v>137</v>
      </c>
      <c r="C482" s="94">
        <v>9828</v>
      </c>
      <c r="D482" s="97" t="s">
        <v>846</v>
      </c>
      <c r="E482" s="94" t="s">
        <v>94</v>
      </c>
      <c r="F482" s="264">
        <v>7.1</v>
      </c>
      <c r="G482" s="259">
        <f t="shared" si="85"/>
        <v>44.26</v>
      </c>
      <c r="H482" s="248" t="e">
        <f>ROUND(G482*(1+#REF!),2)</f>
        <v>#REF!</v>
      </c>
      <c r="I482" s="248" t="e">
        <f t="shared" si="86"/>
        <v>#REF!</v>
      </c>
      <c r="J482" s="262">
        <v>57.4</v>
      </c>
      <c r="L482" s="243">
        <v>44.26</v>
      </c>
      <c r="N482" s="310"/>
      <c r="O482" s="312"/>
      <c r="P482" s="312"/>
      <c r="Q482" s="312"/>
      <c r="R482" s="326" t="e">
        <f t="shared" si="82"/>
        <v>#REF!</v>
      </c>
      <c r="S482" s="329">
        <f t="shared" si="75"/>
        <v>7.1</v>
      </c>
      <c r="T482" s="329" t="e">
        <f t="shared" si="84"/>
        <v>#REF!</v>
      </c>
      <c r="U482" s="326" t="e">
        <f t="shared" si="83"/>
        <v>#REF!</v>
      </c>
    </row>
    <row r="483" spans="1:21" ht="22.5" x14ac:dyDescent="0.2">
      <c r="A483" s="247" t="s">
        <v>847</v>
      </c>
      <c r="B483" s="94" t="s">
        <v>120</v>
      </c>
      <c r="C483" s="94" t="s">
        <v>120</v>
      </c>
      <c r="D483" s="97" t="s">
        <v>790</v>
      </c>
      <c r="E483" s="94" t="s">
        <v>352</v>
      </c>
      <c r="F483" s="248">
        <v>1</v>
      </c>
      <c r="G483" s="259">
        <f t="shared" si="85"/>
        <v>298.52</v>
      </c>
      <c r="H483" s="248" t="e">
        <f>ROUND(G483*(1+#REF!),2)</f>
        <v>#REF!</v>
      </c>
      <c r="I483" s="248" t="e">
        <f t="shared" si="86"/>
        <v>#REF!</v>
      </c>
      <c r="J483" s="259">
        <v>387.19</v>
      </c>
      <c r="L483" s="243">
        <v>298.52</v>
      </c>
      <c r="N483" s="310"/>
      <c r="O483" s="312"/>
      <c r="P483" s="312"/>
      <c r="Q483" s="312"/>
      <c r="R483" s="326" t="e">
        <f t="shared" si="82"/>
        <v>#REF!</v>
      </c>
      <c r="S483" s="329">
        <f t="shared" si="75"/>
        <v>1</v>
      </c>
      <c r="T483" s="329" t="e">
        <f t="shared" si="84"/>
        <v>#REF!</v>
      </c>
      <c r="U483" s="326" t="e">
        <f t="shared" si="83"/>
        <v>#REF!</v>
      </c>
    </row>
    <row r="484" spans="1:21" ht="56.25" x14ac:dyDescent="0.2">
      <c r="A484" s="247" t="s">
        <v>848</v>
      </c>
      <c r="B484" s="94" t="s">
        <v>170</v>
      </c>
      <c r="C484" s="94">
        <v>35000182</v>
      </c>
      <c r="D484" s="98" t="s">
        <v>389</v>
      </c>
      <c r="E484" s="94" t="s">
        <v>143</v>
      </c>
      <c r="F484" s="248">
        <v>1</v>
      </c>
      <c r="G484" s="259">
        <f t="shared" si="85"/>
        <v>615.14</v>
      </c>
      <c r="H484" s="248" t="e">
        <f>ROUND(G484*(1+#REF!),2)</f>
        <v>#REF!</v>
      </c>
      <c r="I484" s="248" t="e">
        <f t="shared" si="86"/>
        <v>#REF!</v>
      </c>
      <c r="J484" s="248">
        <v>797.85</v>
      </c>
      <c r="L484" s="243">
        <v>615.14</v>
      </c>
      <c r="N484" s="310"/>
      <c r="O484" s="312"/>
      <c r="P484" s="312"/>
      <c r="Q484" s="312"/>
      <c r="R484" s="326" t="e">
        <f t="shared" si="82"/>
        <v>#REF!</v>
      </c>
      <c r="S484" s="329">
        <f t="shared" si="75"/>
        <v>1</v>
      </c>
      <c r="T484" s="329" t="e">
        <f t="shared" si="84"/>
        <v>#REF!</v>
      </c>
      <c r="U484" s="326" t="e">
        <f t="shared" si="83"/>
        <v>#REF!</v>
      </c>
    </row>
    <row r="485" spans="1:21" ht="22.5" x14ac:dyDescent="0.2">
      <c r="A485" s="252" t="s">
        <v>849</v>
      </c>
      <c r="B485" s="253"/>
      <c r="C485" s="254"/>
      <c r="D485" s="96" t="s">
        <v>425</v>
      </c>
      <c r="E485" s="254"/>
      <c r="F485" s="255"/>
      <c r="G485" s="255"/>
      <c r="H485" s="255"/>
      <c r="I485" s="256"/>
      <c r="J485" s="255"/>
      <c r="N485" s="330"/>
      <c r="O485" s="335"/>
      <c r="P485" s="335"/>
      <c r="Q485" s="335"/>
      <c r="R485" s="336"/>
      <c r="S485" s="337"/>
      <c r="T485" s="337"/>
      <c r="U485" s="336"/>
    </row>
    <row r="486" spans="1:21" ht="146.25" x14ac:dyDescent="0.2">
      <c r="A486" s="247" t="s">
        <v>850</v>
      </c>
      <c r="B486" s="94" t="s">
        <v>804</v>
      </c>
      <c r="C486" s="94" t="s">
        <v>804</v>
      </c>
      <c r="D486" s="97" t="s">
        <v>805</v>
      </c>
      <c r="E486" s="94" t="s">
        <v>352</v>
      </c>
      <c r="F486" s="248">
        <v>1</v>
      </c>
      <c r="G486" s="259">
        <f>ROUND(J486-(J486*$K$16),2)</f>
        <v>1872.6</v>
      </c>
      <c r="H486" s="248" t="e">
        <f>ROUND(G486*(1+#REF!),2)</f>
        <v>#REF!</v>
      </c>
      <c r="I486" s="248" t="e">
        <f>F486*H486</f>
        <v>#REF!</v>
      </c>
      <c r="J486" s="248">
        <v>2428.8000000000002</v>
      </c>
      <c r="L486" s="243">
        <v>1872.6</v>
      </c>
      <c r="N486" s="310"/>
      <c r="O486" s="312"/>
      <c r="P486" s="312"/>
      <c r="Q486" s="312"/>
      <c r="R486" s="326" t="e">
        <f t="shared" si="82"/>
        <v>#REF!</v>
      </c>
      <c r="S486" s="329">
        <f t="shared" si="75"/>
        <v>1</v>
      </c>
      <c r="T486" s="329" t="e">
        <f t="shared" si="84"/>
        <v>#REF!</v>
      </c>
      <c r="U486" s="326" t="e">
        <f t="shared" si="83"/>
        <v>#REF!</v>
      </c>
    </row>
    <row r="487" spans="1:21" ht="22.5" x14ac:dyDescent="0.2">
      <c r="A487" s="252" t="s">
        <v>851</v>
      </c>
      <c r="B487" s="253"/>
      <c r="C487" s="254"/>
      <c r="D487" s="96" t="s">
        <v>852</v>
      </c>
      <c r="E487" s="254"/>
      <c r="F487" s="255"/>
      <c r="G487" s="255">
        <v>0</v>
      </c>
      <c r="H487" s="255"/>
      <c r="I487" s="256" t="e">
        <f>SUM(I489:I513)</f>
        <v>#REF!</v>
      </c>
      <c r="J487" s="255">
        <v>0</v>
      </c>
      <c r="L487" s="243">
        <v>0</v>
      </c>
      <c r="N487" s="330"/>
      <c r="O487" s="335"/>
      <c r="P487" s="335"/>
      <c r="Q487" s="335"/>
      <c r="R487" s="333" t="e">
        <f t="shared" si="82"/>
        <v>#REF!</v>
      </c>
      <c r="S487" s="337"/>
      <c r="T487" s="338" t="e">
        <f>SUM(T489:T513)</f>
        <v>#REF!</v>
      </c>
      <c r="U487" s="333" t="e">
        <f t="shared" si="83"/>
        <v>#REF!</v>
      </c>
    </row>
    <row r="488" spans="1:21" ht="67.5" x14ac:dyDescent="0.2">
      <c r="A488" s="252" t="s">
        <v>853</v>
      </c>
      <c r="B488" s="253"/>
      <c r="C488" s="254"/>
      <c r="D488" s="96" t="s">
        <v>165</v>
      </c>
      <c r="E488" s="254"/>
      <c r="F488" s="255"/>
      <c r="G488" s="255"/>
      <c r="H488" s="255"/>
      <c r="I488" s="256"/>
      <c r="J488" s="255"/>
      <c r="N488" s="330"/>
      <c r="O488" s="335"/>
      <c r="P488" s="335"/>
      <c r="Q488" s="335"/>
      <c r="R488" s="333"/>
      <c r="S488" s="337"/>
      <c r="T488" s="337"/>
      <c r="U488" s="333"/>
    </row>
    <row r="489" spans="1:21" ht="135" x14ac:dyDescent="0.2">
      <c r="A489" s="247" t="s">
        <v>854</v>
      </c>
      <c r="B489" s="267" t="s">
        <v>137</v>
      </c>
      <c r="C489" s="268" t="s">
        <v>675</v>
      </c>
      <c r="D489" s="98" t="s">
        <v>676</v>
      </c>
      <c r="E489" s="94" t="s">
        <v>140</v>
      </c>
      <c r="F489" s="248">
        <f>8.75*8.5</f>
        <v>74.375</v>
      </c>
      <c r="G489" s="259">
        <f>ROUND(J489-(J489*$K$16),2)</f>
        <v>2.78</v>
      </c>
      <c r="H489" s="248" t="e">
        <f>ROUND(G489*(1+#REF!),2)</f>
        <v>#REF!</v>
      </c>
      <c r="I489" s="248" t="e">
        <f>F489*H489</f>
        <v>#REF!</v>
      </c>
      <c r="J489" s="262">
        <v>3.6</v>
      </c>
      <c r="L489" s="243">
        <v>2.78</v>
      </c>
      <c r="N489" s="310"/>
      <c r="O489" s="312"/>
      <c r="P489" s="312"/>
      <c r="Q489" s="312"/>
      <c r="R489" s="326" t="e">
        <f t="shared" si="82"/>
        <v>#REF!</v>
      </c>
      <c r="S489" s="329">
        <f t="shared" si="75"/>
        <v>74.375</v>
      </c>
      <c r="T489" s="329" t="e">
        <f t="shared" si="84"/>
        <v>#REF!</v>
      </c>
      <c r="U489" s="326" t="e">
        <f t="shared" si="83"/>
        <v>#REF!</v>
      </c>
    </row>
    <row r="490" spans="1:21" ht="33.75" x14ac:dyDescent="0.2">
      <c r="A490" s="252" t="s">
        <v>855</v>
      </c>
      <c r="B490" s="253"/>
      <c r="C490" s="254"/>
      <c r="D490" s="96" t="s">
        <v>295</v>
      </c>
      <c r="E490" s="254"/>
      <c r="F490" s="255"/>
      <c r="G490" s="255"/>
      <c r="H490" s="255"/>
      <c r="I490" s="256"/>
      <c r="J490" s="255"/>
      <c r="N490" s="330"/>
      <c r="O490" s="335"/>
      <c r="P490" s="335"/>
      <c r="Q490" s="335"/>
      <c r="R490" s="336"/>
      <c r="S490" s="337"/>
      <c r="T490" s="337"/>
      <c r="U490" s="336"/>
    </row>
    <row r="491" spans="1:21" ht="303.75" x14ac:dyDescent="0.2">
      <c r="A491" s="247" t="s">
        <v>856</v>
      </c>
      <c r="B491" s="267" t="s">
        <v>137</v>
      </c>
      <c r="C491" s="94">
        <v>90091</v>
      </c>
      <c r="D491" s="97" t="s">
        <v>1247</v>
      </c>
      <c r="E491" s="94" t="s">
        <v>179</v>
      </c>
      <c r="F491" s="264">
        <v>133.22</v>
      </c>
      <c r="G491" s="259">
        <f t="shared" ref="G491:G496" si="87">ROUND(J491-(J491*$K$16),2)</f>
        <v>3.37</v>
      </c>
      <c r="H491" s="248" t="e">
        <f>ROUND(G491*(1+#REF!),2)</f>
        <v>#REF!</v>
      </c>
      <c r="I491" s="248" t="e">
        <f t="shared" ref="I491:I496" si="88">F491*H491</f>
        <v>#REF!</v>
      </c>
      <c r="J491" s="262">
        <v>4.37</v>
      </c>
      <c r="L491" s="243">
        <v>3.37</v>
      </c>
      <c r="N491" s="310"/>
      <c r="O491" s="312"/>
      <c r="P491" s="312"/>
      <c r="Q491" s="312"/>
      <c r="R491" s="326" t="e">
        <f t="shared" si="82"/>
        <v>#REF!</v>
      </c>
      <c r="S491" s="329">
        <f t="shared" si="75"/>
        <v>133.22</v>
      </c>
      <c r="T491" s="329" t="e">
        <f t="shared" si="84"/>
        <v>#REF!</v>
      </c>
      <c r="U491" s="326" t="e">
        <f t="shared" si="83"/>
        <v>#REF!</v>
      </c>
    </row>
    <row r="492" spans="1:21" ht="135" x14ac:dyDescent="0.2">
      <c r="A492" s="247" t="s">
        <v>857</v>
      </c>
      <c r="B492" s="269" t="s">
        <v>137</v>
      </c>
      <c r="C492" s="94">
        <v>94097</v>
      </c>
      <c r="D492" s="97" t="s">
        <v>1248</v>
      </c>
      <c r="E492" s="94" t="s">
        <v>140</v>
      </c>
      <c r="F492" s="248">
        <v>88.82</v>
      </c>
      <c r="G492" s="259">
        <f t="shared" si="87"/>
        <v>2.98</v>
      </c>
      <c r="H492" s="248" t="e">
        <f>ROUND(G492*(1+#REF!),2)</f>
        <v>#REF!</v>
      </c>
      <c r="I492" s="248" t="e">
        <f t="shared" si="88"/>
        <v>#REF!</v>
      </c>
      <c r="J492" s="262">
        <v>3.86</v>
      </c>
      <c r="L492" s="243">
        <v>2.98</v>
      </c>
      <c r="N492" s="310"/>
      <c r="O492" s="312"/>
      <c r="P492" s="312"/>
      <c r="Q492" s="312"/>
      <c r="R492" s="326" t="e">
        <f t="shared" si="82"/>
        <v>#REF!</v>
      </c>
      <c r="S492" s="329">
        <f t="shared" si="75"/>
        <v>88.82</v>
      </c>
      <c r="T492" s="329" t="e">
        <f t="shared" si="84"/>
        <v>#REF!</v>
      </c>
      <c r="U492" s="326" t="e">
        <f t="shared" si="83"/>
        <v>#REF!</v>
      </c>
    </row>
    <row r="493" spans="1:21" ht="78.75" x14ac:dyDescent="0.2">
      <c r="A493" s="247" t="s">
        <v>858</v>
      </c>
      <c r="B493" s="269" t="s">
        <v>137</v>
      </c>
      <c r="C493" s="270">
        <v>93382</v>
      </c>
      <c r="D493" s="100" t="s">
        <v>310</v>
      </c>
      <c r="E493" s="94" t="s">
        <v>179</v>
      </c>
      <c r="F493" s="248">
        <v>35.96</v>
      </c>
      <c r="G493" s="259">
        <f t="shared" si="87"/>
        <v>13.65</v>
      </c>
      <c r="H493" s="248" t="e">
        <f>ROUND(G493*(1+#REF!),2)</f>
        <v>#REF!</v>
      </c>
      <c r="I493" s="248" t="e">
        <f t="shared" si="88"/>
        <v>#REF!</v>
      </c>
      <c r="J493" s="262">
        <v>17.7</v>
      </c>
      <c r="L493" s="243">
        <v>13.65</v>
      </c>
      <c r="N493" s="310"/>
      <c r="O493" s="312"/>
      <c r="P493" s="312"/>
      <c r="Q493" s="312"/>
      <c r="R493" s="326" t="e">
        <f t="shared" si="82"/>
        <v>#REF!</v>
      </c>
      <c r="S493" s="329">
        <f t="shared" si="75"/>
        <v>35.96</v>
      </c>
      <c r="T493" s="329" t="e">
        <f t="shared" si="84"/>
        <v>#REF!</v>
      </c>
      <c r="U493" s="326" t="e">
        <f t="shared" si="83"/>
        <v>#REF!</v>
      </c>
    </row>
    <row r="494" spans="1:21" ht="67.5" x14ac:dyDescent="0.2">
      <c r="A494" s="247" t="s">
        <v>859</v>
      </c>
      <c r="B494" s="269" t="s">
        <v>137</v>
      </c>
      <c r="C494" s="270">
        <v>72896</v>
      </c>
      <c r="D494" s="100" t="s">
        <v>191</v>
      </c>
      <c r="E494" s="94" t="s">
        <v>179</v>
      </c>
      <c r="F494" s="264">
        <v>112.46</v>
      </c>
      <c r="G494" s="259">
        <f t="shared" si="87"/>
        <v>1.99</v>
      </c>
      <c r="H494" s="248" t="e">
        <f>ROUND(G494*(1+#REF!),2)</f>
        <v>#REF!</v>
      </c>
      <c r="I494" s="248" t="e">
        <f t="shared" si="88"/>
        <v>#REF!</v>
      </c>
      <c r="J494" s="262">
        <v>2.58</v>
      </c>
      <c r="L494" s="243">
        <v>1.99</v>
      </c>
      <c r="N494" s="310"/>
      <c r="O494" s="312"/>
      <c r="P494" s="312"/>
      <c r="Q494" s="312"/>
      <c r="R494" s="326" t="e">
        <f t="shared" si="82"/>
        <v>#REF!</v>
      </c>
      <c r="S494" s="329">
        <f t="shared" si="75"/>
        <v>112.46</v>
      </c>
      <c r="T494" s="329" t="e">
        <f t="shared" si="84"/>
        <v>#REF!</v>
      </c>
      <c r="U494" s="326" t="e">
        <f t="shared" si="83"/>
        <v>#REF!</v>
      </c>
    </row>
    <row r="495" spans="1:21" ht="101.25" x14ac:dyDescent="0.2">
      <c r="A495" s="247" t="s">
        <v>860</v>
      </c>
      <c r="B495" s="269" t="s">
        <v>137</v>
      </c>
      <c r="C495" s="270">
        <v>93588</v>
      </c>
      <c r="D495" s="100" t="s">
        <v>313</v>
      </c>
      <c r="E495" s="94" t="s">
        <v>194</v>
      </c>
      <c r="F495" s="264">
        <v>1124.55</v>
      </c>
      <c r="G495" s="259">
        <f t="shared" si="87"/>
        <v>1</v>
      </c>
      <c r="H495" s="248" t="e">
        <f>ROUND(G495*(1+#REF!),2)</f>
        <v>#REF!</v>
      </c>
      <c r="I495" s="248" t="e">
        <f t="shared" si="88"/>
        <v>#REF!</v>
      </c>
      <c r="J495" s="262">
        <v>1.3</v>
      </c>
      <c r="L495" s="243">
        <v>1</v>
      </c>
      <c r="N495" s="310"/>
      <c r="O495" s="312"/>
      <c r="P495" s="312"/>
      <c r="Q495" s="312"/>
      <c r="R495" s="326" t="e">
        <f t="shared" si="82"/>
        <v>#REF!</v>
      </c>
      <c r="S495" s="329">
        <f t="shared" si="75"/>
        <v>1124.55</v>
      </c>
      <c r="T495" s="329" t="e">
        <f t="shared" si="84"/>
        <v>#REF!</v>
      </c>
      <c r="U495" s="326" t="e">
        <f t="shared" si="83"/>
        <v>#REF!</v>
      </c>
    </row>
    <row r="496" spans="1:21" ht="90" x14ac:dyDescent="0.2">
      <c r="A496" s="247" t="s">
        <v>861</v>
      </c>
      <c r="B496" s="269" t="s">
        <v>137</v>
      </c>
      <c r="C496" s="270" t="s">
        <v>196</v>
      </c>
      <c r="D496" s="101" t="s">
        <v>197</v>
      </c>
      <c r="E496" s="94" t="s">
        <v>179</v>
      </c>
      <c r="F496" s="248">
        <v>112.46</v>
      </c>
      <c r="G496" s="259">
        <f t="shared" si="87"/>
        <v>1.05</v>
      </c>
      <c r="H496" s="248" t="e">
        <f>ROUND(G496*(1+#REF!),2)</f>
        <v>#REF!</v>
      </c>
      <c r="I496" s="248" t="e">
        <f t="shared" si="88"/>
        <v>#REF!</v>
      </c>
      <c r="J496" s="262">
        <v>1.36</v>
      </c>
      <c r="L496" s="243">
        <v>1.05</v>
      </c>
      <c r="N496" s="310"/>
      <c r="O496" s="312"/>
      <c r="P496" s="312"/>
      <c r="Q496" s="312"/>
      <c r="R496" s="326" t="e">
        <f t="shared" si="82"/>
        <v>#REF!</v>
      </c>
      <c r="S496" s="329">
        <f t="shared" si="75"/>
        <v>112.46</v>
      </c>
      <c r="T496" s="329" t="e">
        <f t="shared" si="84"/>
        <v>#REF!</v>
      </c>
      <c r="U496" s="326" t="e">
        <f t="shared" si="83"/>
        <v>#REF!</v>
      </c>
    </row>
    <row r="497" spans="1:21" ht="22.5" x14ac:dyDescent="0.2">
      <c r="A497" s="252" t="s">
        <v>862</v>
      </c>
      <c r="B497" s="253"/>
      <c r="C497" s="254"/>
      <c r="D497" s="96" t="s">
        <v>330</v>
      </c>
      <c r="E497" s="254"/>
      <c r="F497" s="255"/>
      <c r="G497" s="255"/>
      <c r="H497" s="255"/>
      <c r="I497" s="256"/>
      <c r="J497" s="255"/>
      <c r="N497" s="330"/>
      <c r="O497" s="335"/>
      <c r="P497" s="335"/>
      <c r="Q497" s="335"/>
      <c r="R497" s="336"/>
      <c r="S497" s="337"/>
      <c r="T497" s="337"/>
      <c r="U497" s="336"/>
    </row>
    <row r="498" spans="1:21" ht="112.5" x14ac:dyDescent="0.2">
      <c r="A498" s="247" t="s">
        <v>863</v>
      </c>
      <c r="B498" s="267" t="s">
        <v>151</v>
      </c>
      <c r="C498" s="94" t="s">
        <v>1276</v>
      </c>
      <c r="D498" s="98" t="s">
        <v>688</v>
      </c>
      <c r="E498" s="94" t="s">
        <v>140</v>
      </c>
      <c r="F498" s="248">
        <v>6.9</v>
      </c>
      <c r="G498" s="259">
        <f t="shared" ref="G498:G505" si="89">ROUND(J498-(J498*$K$16),2)</f>
        <v>47.41</v>
      </c>
      <c r="H498" s="248" t="e">
        <f>ROUND(G498*(1+#REF!),2)</f>
        <v>#REF!</v>
      </c>
      <c r="I498" s="248" t="e">
        <f t="shared" ref="I498:I513" si="90">F498*H498</f>
        <v>#REF!</v>
      </c>
      <c r="J498" s="259">
        <v>61.49</v>
      </c>
      <c r="L498" s="243">
        <v>47.41</v>
      </c>
      <c r="N498" s="310"/>
      <c r="O498" s="312"/>
      <c r="P498" s="312"/>
      <c r="Q498" s="312"/>
      <c r="R498" s="326" t="e">
        <f t="shared" si="82"/>
        <v>#REF!</v>
      </c>
      <c r="S498" s="329">
        <f t="shared" si="75"/>
        <v>6.9</v>
      </c>
      <c r="T498" s="329" t="e">
        <f t="shared" si="84"/>
        <v>#REF!</v>
      </c>
      <c r="U498" s="326" t="e">
        <f t="shared" si="83"/>
        <v>#REF!</v>
      </c>
    </row>
    <row r="499" spans="1:21" ht="135" x14ac:dyDescent="0.2">
      <c r="A499" s="247" t="s">
        <v>864</v>
      </c>
      <c r="B499" s="267" t="s">
        <v>137</v>
      </c>
      <c r="C499" s="94">
        <v>83534</v>
      </c>
      <c r="D499" s="97" t="s">
        <v>1250</v>
      </c>
      <c r="E499" s="94" t="s">
        <v>179</v>
      </c>
      <c r="F499" s="248">
        <v>8.8800000000000008</v>
      </c>
      <c r="G499" s="259">
        <f t="shared" si="89"/>
        <v>311.2</v>
      </c>
      <c r="H499" s="248" t="e">
        <f>ROUND(G499*(1+#REF!),2)</f>
        <v>#REF!</v>
      </c>
      <c r="I499" s="248" t="e">
        <f t="shared" si="90"/>
        <v>#REF!</v>
      </c>
      <c r="J499" s="262">
        <v>403.63</v>
      </c>
      <c r="L499" s="243">
        <v>311.2</v>
      </c>
      <c r="N499" s="310"/>
      <c r="O499" s="312"/>
      <c r="P499" s="312"/>
      <c r="Q499" s="312"/>
      <c r="R499" s="326" t="e">
        <f t="shared" si="82"/>
        <v>#REF!</v>
      </c>
      <c r="S499" s="329">
        <f t="shared" ref="S499:S562" si="91">F499-P499</f>
        <v>8.8800000000000008</v>
      </c>
      <c r="T499" s="329" t="e">
        <f t="shared" si="84"/>
        <v>#REF!</v>
      </c>
      <c r="U499" s="326" t="e">
        <f t="shared" si="83"/>
        <v>#REF!</v>
      </c>
    </row>
    <row r="500" spans="1:21" ht="112.5" x14ac:dyDescent="0.2">
      <c r="A500" s="247" t="s">
        <v>865</v>
      </c>
      <c r="B500" s="269" t="s">
        <v>151</v>
      </c>
      <c r="C500" s="270" t="s">
        <v>335</v>
      </c>
      <c r="D500" s="100" t="s">
        <v>336</v>
      </c>
      <c r="E500" s="94" t="s">
        <v>179</v>
      </c>
      <c r="F500" s="248">
        <v>14.88</v>
      </c>
      <c r="G500" s="259">
        <f t="shared" si="89"/>
        <v>295.89</v>
      </c>
      <c r="H500" s="248" t="e">
        <f>ROUND(G500*(1+#REF!),2)</f>
        <v>#REF!</v>
      </c>
      <c r="I500" s="248" t="e">
        <f t="shared" si="90"/>
        <v>#REF!</v>
      </c>
      <c r="J500" s="262">
        <v>383.77</v>
      </c>
      <c r="L500" s="243">
        <v>295.89</v>
      </c>
      <c r="N500" s="310"/>
      <c r="O500" s="312"/>
      <c r="P500" s="312"/>
      <c r="Q500" s="312"/>
      <c r="R500" s="326" t="e">
        <f t="shared" si="82"/>
        <v>#REF!</v>
      </c>
      <c r="S500" s="329">
        <f t="shared" si="91"/>
        <v>14.88</v>
      </c>
      <c r="T500" s="329" t="e">
        <f t="shared" si="84"/>
        <v>#REF!</v>
      </c>
      <c r="U500" s="326" t="e">
        <f t="shared" si="83"/>
        <v>#REF!</v>
      </c>
    </row>
    <row r="501" spans="1:21" ht="78.75" x14ac:dyDescent="0.2">
      <c r="A501" s="247" t="s">
        <v>866</v>
      </c>
      <c r="B501" s="269" t="s">
        <v>137</v>
      </c>
      <c r="C501" s="270" t="s">
        <v>338</v>
      </c>
      <c r="D501" s="100" t="s">
        <v>566</v>
      </c>
      <c r="E501" s="94" t="s">
        <v>179</v>
      </c>
      <c r="F501" s="248">
        <f>F499</f>
        <v>8.8800000000000008</v>
      </c>
      <c r="G501" s="259">
        <f t="shared" si="89"/>
        <v>63.89</v>
      </c>
      <c r="H501" s="248" t="e">
        <f>ROUND(G501*(1+#REF!),2)</f>
        <v>#REF!</v>
      </c>
      <c r="I501" s="248" t="e">
        <f t="shared" si="90"/>
        <v>#REF!</v>
      </c>
      <c r="J501" s="262">
        <v>82.87</v>
      </c>
      <c r="L501" s="243">
        <v>63.89</v>
      </c>
      <c r="N501" s="310"/>
      <c r="O501" s="312"/>
      <c r="P501" s="312"/>
      <c r="Q501" s="312"/>
      <c r="R501" s="326" t="e">
        <f t="shared" si="82"/>
        <v>#REF!</v>
      </c>
      <c r="S501" s="329">
        <f t="shared" si="91"/>
        <v>8.8800000000000008</v>
      </c>
      <c r="T501" s="329" t="e">
        <f t="shared" si="84"/>
        <v>#REF!</v>
      </c>
      <c r="U501" s="326" t="e">
        <f t="shared" si="83"/>
        <v>#REF!</v>
      </c>
    </row>
    <row r="502" spans="1:21" ht="56.25" x14ac:dyDescent="0.2">
      <c r="A502" s="247" t="s">
        <v>867</v>
      </c>
      <c r="B502" s="269" t="s">
        <v>151</v>
      </c>
      <c r="C502" s="270" t="s">
        <v>64</v>
      </c>
      <c r="D502" s="100" t="s">
        <v>65</v>
      </c>
      <c r="E502" s="94" t="s">
        <v>104</v>
      </c>
      <c r="F502" s="248">
        <v>1487.5</v>
      </c>
      <c r="G502" s="259">
        <f t="shared" si="89"/>
        <v>5.37</v>
      </c>
      <c r="H502" s="248" t="e">
        <f>ROUND(G502*(1+#REF!),2)</f>
        <v>#REF!</v>
      </c>
      <c r="I502" s="248" t="e">
        <f t="shared" si="90"/>
        <v>#REF!</v>
      </c>
      <c r="J502" s="262">
        <v>6.96</v>
      </c>
      <c r="L502" s="243">
        <v>5.37</v>
      </c>
      <c r="N502" s="310"/>
      <c r="O502" s="312"/>
      <c r="P502" s="312"/>
      <c r="Q502" s="312"/>
      <c r="R502" s="326" t="e">
        <f t="shared" si="82"/>
        <v>#REF!</v>
      </c>
      <c r="S502" s="329">
        <f t="shared" si="91"/>
        <v>1487.5</v>
      </c>
      <c r="T502" s="329" t="e">
        <f t="shared" si="84"/>
        <v>#REF!</v>
      </c>
      <c r="U502" s="326" t="e">
        <f t="shared" si="83"/>
        <v>#REF!</v>
      </c>
    </row>
    <row r="503" spans="1:21" ht="123.75" x14ac:dyDescent="0.2">
      <c r="A503" s="247" t="s">
        <v>868</v>
      </c>
      <c r="B503" s="269" t="s">
        <v>151</v>
      </c>
      <c r="C503" s="94" t="s">
        <v>869</v>
      </c>
      <c r="D503" s="97" t="s">
        <v>870</v>
      </c>
      <c r="E503" s="94" t="s">
        <v>187</v>
      </c>
      <c r="F503" s="248">
        <v>50.37</v>
      </c>
      <c r="G503" s="259">
        <f t="shared" si="89"/>
        <v>58.14</v>
      </c>
      <c r="H503" s="248" t="e">
        <f>ROUND(G503*(1+#REF!),2)</f>
        <v>#REF!</v>
      </c>
      <c r="I503" s="248" t="e">
        <f t="shared" si="90"/>
        <v>#REF!</v>
      </c>
      <c r="J503" s="262">
        <v>75.41</v>
      </c>
      <c r="L503" s="243">
        <v>58.14</v>
      </c>
      <c r="N503" s="310"/>
      <c r="O503" s="312"/>
      <c r="P503" s="312"/>
      <c r="Q503" s="312"/>
      <c r="R503" s="326" t="e">
        <f t="shared" si="82"/>
        <v>#REF!</v>
      </c>
      <c r="S503" s="329">
        <f t="shared" si="91"/>
        <v>50.37</v>
      </c>
      <c r="T503" s="329" t="e">
        <f t="shared" si="84"/>
        <v>#REF!</v>
      </c>
      <c r="U503" s="326" t="e">
        <f t="shared" si="83"/>
        <v>#REF!</v>
      </c>
    </row>
    <row r="504" spans="1:21" ht="191.25" x14ac:dyDescent="0.2">
      <c r="A504" s="247" t="s">
        <v>871</v>
      </c>
      <c r="B504" s="267" t="s">
        <v>137</v>
      </c>
      <c r="C504" s="94">
        <v>87879</v>
      </c>
      <c r="D504" s="97" t="s">
        <v>1265</v>
      </c>
      <c r="E504" s="94" t="s">
        <v>187</v>
      </c>
      <c r="F504" s="248">
        <v>100.74</v>
      </c>
      <c r="G504" s="259">
        <f t="shared" si="89"/>
        <v>1.88</v>
      </c>
      <c r="H504" s="248" t="e">
        <f>ROUND(G504*(1+#REF!),2)</f>
        <v>#REF!</v>
      </c>
      <c r="I504" s="248" t="e">
        <f t="shared" si="90"/>
        <v>#REF!</v>
      </c>
      <c r="J504" s="262">
        <v>2.44</v>
      </c>
      <c r="L504" s="243">
        <v>1.88</v>
      </c>
      <c r="N504" s="310"/>
      <c r="O504" s="312"/>
      <c r="P504" s="312"/>
      <c r="Q504" s="312"/>
      <c r="R504" s="326" t="e">
        <f t="shared" si="82"/>
        <v>#REF!</v>
      </c>
      <c r="S504" s="329">
        <f t="shared" si="91"/>
        <v>100.74</v>
      </c>
      <c r="T504" s="329" t="e">
        <f t="shared" si="84"/>
        <v>#REF!</v>
      </c>
      <c r="U504" s="326" t="e">
        <f t="shared" si="83"/>
        <v>#REF!</v>
      </c>
    </row>
    <row r="505" spans="1:21" ht="56.25" x14ac:dyDescent="0.2">
      <c r="A505" s="247" t="s">
        <v>872</v>
      </c>
      <c r="B505" s="94" t="s">
        <v>151</v>
      </c>
      <c r="C505" s="94" t="s">
        <v>1284</v>
      </c>
      <c r="D505" s="97" t="s">
        <v>1285</v>
      </c>
      <c r="E505" s="94" t="s">
        <v>187</v>
      </c>
      <c r="F505" s="248">
        <v>100.74</v>
      </c>
      <c r="G505" s="259">
        <f t="shared" si="89"/>
        <v>20.77</v>
      </c>
      <c r="H505" s="248" t="e">
        <f>ROUND(G505*(1+#REF!),2)</f>
        <v>#REF!</v>
      </c>
      <c r="I505" s="248" t="e">
        <f t="shared" si="90"/>
        <v>#REF!</v>
      </c>
      <c r="J505" s="281">
        <v>26.94</v>
      </c>
      <c r="K505" s="243">
        <f>+K394*0.5</f>
        <v>0</v>
      </c>
      <c r="L505" s="243">
        <v>20.77</v>
      </c>
      <c r="N505" s="310"/>
      <c r="O505" s="312"/>
      <c r="P505" s="312"/>
      <c r="Q505" s="312"/>
      <c r="R505" s="326" t="e">
        <f t="shared" si="82"/>
        <v>#REF!</v>
      </c>
      <c r="S505" s="329">
        <f t="shared" si="91"/>
        <v>100.74</v>
      </c>
      <c r="T505" s="329" t="e">
        <f t="shared" si="84"/>
        <v>#REF!</v>
      </c>
      <c r="U505" s="326" t="e">
        <f t="shared" si="83"/>
        <v>#REF!</v>
      </c>
    </row>
    <row r="506" spans="1:21" ht="22.5" x14ac:dyDescent="0.2">
      <c r="A506" s="247" t="s">
        <v>873</v>
      </c>
      <c r="B506" s="94"/>
      <c r="C506" s="94"/>
      <c r="D506" s="97" t="s">
        <v>874</v>
      </c>
      <c r="E506" s="94"/>
      <c r="F506" s="248"/>
      <c r="G506" s="248"/>
      <c r="H506" s="248" t="e">
        <f>ROUND(G506*(1+#REF!),2)</f>
        <v>#REF!</v>
      </c>
      <c r="I506" s="248" t="e">
        <f t="shared" si="90"/>
        <v>#REF!</v>
      </c>
      <c r="J506" s="248"/>
      <c r="N506" s="310"/>
      <c r="O506" s="312"/>
      <c r="P506" s="312"/>
      <c r="Q506" s="312"/>
      <c r="R506" s="326"/>
      <c r="S506" s="329"/>
      <c r="T506" s="329"/>
      <c r="U506" s="326">
        <f t="shared" si="83"/>
        <v>1</v>
      </c>
    </row>
    <row r="507" spans="1:21" ht="56.25" x14ac:dyDescent="0.2">
      <c r="A507" s="247" t="s">
        <v>875</v>
      </c>
      <c r="B507" s="94" t="s">
        <v>137</v>
      </c>
      <c r="C507" s="94" t="s">
        <v>876</v>
      </c>
      <c r="D507" s="97" t="s">
        <v>877</v>
      </c>
      <c r="E507" s="94" t="s">
        <v>179</v>
      </c>
      <c r="F507" s="248">
        <v>16.96</v>
      </c>
      <c r="G507" s="259">
        <f t="shared" ref="G507:G513" si="92">ROUND(J507-(J507*$K$16),2)</f>
        <v>101.68</v>
      </c>
      <c r="H507" s="248" t="e">
        <f>ROUND(G507*(1+#REF!),2)</f>
        <v>#REF!</v>
      </c>
      <c r="I507" s="248" t="e">
        <f t="shared" si="90"/>
        <v>#REF!</v>
      </c>
      <c r="J507" s="262">
        <v>131.88</v>
      </c>
      <c r="L507" s="243">
        <v>101.68</v>
      </c>
      <c r="N507" s="310"/>
      <c r="O507" s="312"/>
      <c r="P507" s="312"/>
      <c r="Q507" s="312"/>
      <c r="R507" s="326" t="e">
        <f t="shared" si="82"/>
        <v>#REF!</v>
      </c>
      <c r="S507" s="329">
        <f t="shared" si="91"/>
        <v>16.96</v>
      </c>
      <c r="T507" s="329" t="e">
        <f t="shared" si="84"/>
        <v>#REF!</v>
      </c>
      <c r="U507" s="326" t="e">
        <f t="shared" si="83"/>
        <v>#REF!</v>
      </c>
    </row>
    <row r="508" spans="1:21" ht="45" x14ac:dyDescent="0.2">
      <c r="A508" s="247" t="s">
        <v>878</v>
      </c>
      <c r="B508" s="94" t="s">
        <v>137</v>
      </c>
      <c r="C508" s="94" t="s">
        <v>322</v>
      </c>
      <c r="D508" s="97" t="s">
        <v>323</v>
      </c>
      <c r="E508" s="94" t="s">
        <v>179</v>
      </c>
      <c r="F508" s="248">
        <v>3.2</v>
      </c>
      <c r="G508" s="259">
        <f t="shared" si="92"/>
        <v>67.02</v>
      </c>
      <c r="H508" s="248" t="e">
        <f>ROUND(G508*(1+#REF!),2)</f>
        <v>#REF!</v>
      </c>
      <c r="I508" s="248" t="e">
        <f t="shared" si="90"/>
        <v>#REF!</v>
      </c>
      <c r="J508" s="262">
        <v>86.92</v>
      </c>
      <c r="L508" s="243">
        <v>67.02</v>
      </c>
      <c r="N508" s="310"/>
      <c r="O508" s="312"/>
      <c r="P508" s="312"/>
      <c r="Q508" s="312"/>
      <c r="R508" s="326" t="e">
        <f t="shared" si="82"/>
        <v>#REF!</v>
      </c>
      <c r="S508" s="329">
        <f t="shared" si="91"/>
        <v>3.2</v>
      </c>
      <c r="T508" s="329" t="e">
        <f t="shared" si="84"/>
        <v>#REF!</v>
      </c>
      <c r="U508" s="326" t="e">
        <f t="shared" si="83"/>
        <v>#REF!</v>
      </c>
    </row>
    <row r="509" spans="1:21" ht="56.25" x14ac:dyDescent="0.2">
      <c r="A509" s="247" t="s">
        <v>879</v>
      </c>
      <c r="B509" s="94" t="s">
        <v>137</v>
      </c>
      <c r="C509" s="94" t="s">
        <v>880</v>
      </c>
      <c r="D509" s="97" t="s">
        <v>881</v>
      </c>
      <c r="E509" s="94" t="s">
        <v>205</v>
      </c>
      <c r="F509" s="248">
        <v>4.8</v>
      </c>
      <c r="G509" s="259">
        <f t="shared" si="92"/>
        <v>64.33</v>
      </c>
      <c r="H509" s="248" t="e">
        <f>ROUND(G509*(1+#REF!),2)</f>
        <v>#REF!</v>
      </c>
      <c r="I509" s="248" t="e">
        <f t="shared" si="90"/>
        <v>#REF!</v>
      </c>
      <c r="J509" s="262">
        <v>83.44</v>
      </c>
      <c r="L509" s="243">
        <v>64.33</v>
      </c>
      <c r="N509" s="310"/>
      <c r="O509" s="312"/>
      <c r="P509" s="312"/>
      <c r="Q509" s="312"/>
      <c r="R509" s="326" t="e">
        <f t="shared" si="82"/>
        <v>#REF!</v>
      </c>
      <c r="S509" s="329">
        <f t="shared" si="91"/>
        <v>4.8</v>
      </c>
      <c r="T509" s="329" t="e">
        <f t="shared" si="84"/>
        <v>#REF!</v>
      </c>
      <c r="U509" s="326" t="e">
        <f t="shared" si="83"/>
        <v>#REF!</v>
      </c>
    </row>
    <row r="510" spans="1:21" ht="56.25" x14ac:dyDescent="0.2">
      <c r="A510" s="247" t="s">
        <v>882</v>
      </c>
      <c r="B510" s="94" t="s">
        <v>137</v>
      </c>
      <c r="C510" s="94" t="s">
        <v>883</v>
      </c>
      <c r="D510" s="97" t="s">
        <v>884</v>
      </c>
      <c r="E510" s="94" t="s">
        <v>179</v>
      </c>
      <c r="F510" s="248">
        <v>6.08</v>
      </c>
      <c r="G510" s="259">
        <f t="shared" si="92"/>
        <v>66.099999999999994</v>
      </c>
      <c r="H510" s="248" t="e">
        <f>ROUND(G510*(1+#REF!),2)</f>
        <v>#REF!</v>
      </c>
      <c r="I510" s="248" t="e">
        <f t="shared" si="90"/>
        <v>#REF!</v>
      </c>
      <c r="J510" s="262">
        <v>85.73</v>
      </c>
      <c r="L510" s="243">
        <v>66.099999999999994</v>
      </c>
      <c r="N510" s="310"/>
      <c r="O510" s="312"/>
      <c r="P510" s="312"/>
      <c r="Q510" s="312"/>
      <c r="R510" s="326" t="e">
        <f t="shared" si="82"/>
        <v>#REF!</v>
      </c>
      <c r="S510" s="329">
        <f t="shared" si="91"/>
        <v>6.08</v>
      </c>
      <c r="T510" s="329" t="e">
        <f t="shared" si="84"/>
        <v>#REF!</v>
      </c>
      <c r="U510" s="326" t="e">
        <f t="shared" si="83"/>
        <v>#REF!</v>
      </c>
    </row>
    <row r="511" spans="1:21" ht="45" x14ac:dyDescent="0.2">
      <c r="A511" s="247" t="s">
        <v>885</v>
      </c>
      <c r="B511" s="94" t="s">
        <v>137</v>
      </c>
      <c r="C511" s="94">
        <v>7258</v>
      </c>
      <c r="D511" s="97" t="s">
        <v>1254</v>
      </c>
      <c r="E511" s="94" t="s">
        <v>886</v>
      </c>
      <c r="F511" s="248">
        <v>2</v>
      </c>
      <c r="G511" s="259">
        <f t="shared" si="92"/>
        <v>200.46</v>
      </c>
      <c r="H511" s="248" t="e">
        <f>ROUND(G511*(1+#REF!),2)</f>
        <v>#REF!</v>
      </c>
      <c r="I511" s="248" t="e">
        <f t="shared" si="90"/>
        <v>#REF!</v>
      </c>
      <c r="J511" s="262">
        <f>0.26*1000</f>
        <v>260</v>
      </c>
      <c r="L511" s="243">
        <v>200.46</v>
      </c>
      <c r="N511" s="310"/>
      <c r="O511" s="312"/>
      <c r="P511" s="312"/>
      <c r="Q511" s="312"/>
      <c r="R511" s="326" t="e">
        <f t="shared" si="82"/>
        <v>#REF!</v>
      </c>
      <c r="S511" s="329">
        <f t="shared" si="91"/>
        <v>2</v>
      </c>
      <c r="T511" s="329" t="e">
        <f t="shared" si="84"/>
        <v>#REF!</v>
      </c>
      <c r="U511" s="326" t="e">
        <f t="shared" si="83"/>
        <v>#REF!</v>
      </c>
    </row>
    <row r="512" spans="1:21" ht="123.75" x14ac:dyDescent="0.2">
      <c r="A512" s="247" t="s">
        <v>887</v>
      </c>
      <c r="B512" s="94" t="s">
        <v>137</v>
      </c>
      <c r="C512" s="94" t="s">
        <v>888</v>
      </c>
      <c r="D512" s="97" t="s">
        <v>889</v>
      </c>
      <c r="E512" s="94" t="s">
        <v>285</v>
      </c>
      <c r="F512" s="248">
        <v>27</v>
      </c>
      <c r="G512" s="259">
        <f t="shared" si="92"/>
        <v>28.62</v>
      </c>
      <c r="H512" s="248" t="e">
        <f>ROUND(G512*(1+#REF!),2)</f>
        <v>#REF!</v>
      </c>
      <c r="I512" s="248" t="e">
        <f t="shared" si="90"/>
        <v>#REF!</v>
      </c>
      <c r="J512" s="262">
        <v>37.119999999999997</v>
      </c>
      <c r="L512" s="243">
        <v>28.62</v>
      </c>
      <c r="N512" s="310"/>
      <c r="O512" s="312"/>
      <c r="P512" s="312"/>
      <c r="Q512" s="312"/>
      <c r="R512" s="326" t="e">
        <f t="shared" si="82"/>
        <v>#REF!</v>
      </c>
      <c r="S512" s="329">
        <f t="shared" si="91"/>
        <v>27</v>
      </c>
      <c r="T512" s="329" t="e">
        <f t="shared" si="84"/>
        <v>#REF!</v>
      </c>
      <c r="U512" s="326" t="e">
        <f t="shared" si="83"/>
        <v>#REF!</v>
      </c>
    </row>
    <row r="513" spans="1:21" ht="180" x14ac:dyDescent="0.2">
      <c r="A513" s="247" t="s">
        <v>890</v>
      </c>
      <c r="B513" s="94" t="s">
        <v>120</v>
      </c>
      <c r="C513" s="94" t="s">
        <v>120</v>
      </c>
      <c r="D513" s="97" t="s">
        <v>891</v>
      </c>
      <c r="E513" s="94" t="s">
        <v>143</v>
      </c>
      <c r="F513" s="248">
        <v>2</v>
      </c>
      <c r="G513" s="259">
        <f t="shared" si="92"/>
        <v>556.98</v>
      </c>
      <c r="H513" s="248" t="e">
        <f>ROUND(G513*(1+#REF!),2)</f>
        <v>#REF!</v>
      </c>
      <c r="I513" s="248" t="e">
        <f t="shared" si="90"/>
        <v>#REF!</v>
      </c>
      <c r="J513" s="248">
        <v>722.41</v>
      </c>
      <c r="L513" s="243">
        <v>556.98</v>
      </c>
      <c r="N513" s="310"/>
      <c r="O513" s="312"/>
      <c r="P513" s="312"/>
      <c r="Q513" s="312"/>
      <c r="R513" s="326" t="e">
        <f t="shared" si="82"/>
        <v>#REF!</v>
      </c>
      <c r="S513" s="329">
        <f t="shared" si="91"/>
        <v>2</v>
      </c>
      <c r="T513" s="329" t="e">
        <f t="shared" si="84"/>
        <v>#REF!</v>
      </c>
      <c r="U513" s="326" t="e">
        <f t="shared" si="83"/>
        <v>#REF!</v>
      </c>
    </row>
    <row r="514" spans="1:21" ht="22.5" x14ac:dyDescent="0.2">
      <c r="A514" s="252" t="s">
        <v>892</v>
      </c>
      <c r="B514" s="253"/>
      <c r="C514" s="254"/>
      <c r="D514" s="96" t="s">
        <v>893</v>
      </c>
      <c r="E514" s="254" t="s">
        <v>133</v>
      </c>
      <c r="F514" s="255" t="s">
        <v>133</v>
      </c>
      <c r="G514" s="255"/>
      <c r="H514" s="255"/>
      <c r="I514" s="256" t="e">
        <f>SUM(I516:I578)</f>
        <v>#REF!</v>
      </c>
      <c r="J514" s="255"/>
      <c r="N514" s="330"/>
      <c r="O514" s="335"/>
      <c r="P514" s="335"/>
      <c r="Q514" s="335"/>
      <c r="R514" s="333" t="e">
        <f t="shared" si="82"/>
        <v>#REF!</v>
      </c>
      <c r="S514" s="337"/>
      <c r="T514" s="338" t="e">
        <f>SUM(T516:T578)</f>
        <v>#REF!</v>
      </c>
      <c r="U514" s="333" t="e">
        <f t="shared" si="83"/>
        <v>#REF!</v>
      </c>
    </row>
    <row r="515" spans="1:21" ht="67.5" x14ac:dyDescent="0.2">
      <c r="A515" s="252" t="s">
        <v>894</v>
      </c>
      <c r="B515" s="253"/>
      <c r="C515" s="254"/>
      <c r="D515" s="96" t="s">
        <v>165</v>
      </c>
      <c r="E515" s="254"/>
      <c r="F515" s="255"/>
      <c r="G515" s="255"/>
      <c r="H515" s="255"/>
      <c r="I515" s="256"/>
      <c r="J515" s="255"/>
      <c r="N515" s="330"/>
      <c r="O515" s="335"/>
      <c r="P515" s="335"/>
      <c r="Q515" s="335"/>
      <c r="R515" s="333"/>
      <c r="S515" s="337"/>
      <c r="T515" s="337"/>
      <c r="U515" s="333"/>
    </row>
    <row r="516" spans="1:21" ht="135" x14ac:dyDescent="0.2">
      <c r="A516" s="247" t="s">
        <v>895</v>
      </c>
      <c r="B516" s="267" t="s">
        <v>137</v>
      </c>
      <c r="C516" s="268" t="s">
        <v>675</v>
      </c>
      <c r="D516" s="98" t="s">
        <v>676</v>
      </c>
      <c r="E516" s="94" t="s">
        <v>187</v>
      </c>
      <c r="F516" s="248">
        <v>43.46</v>
      </c>
      <c r="G516" s="259">
        <f>ROUND(J516-(J516*$K$16),2)</f>
        <v>2.78</v>
      </c>
      <c r="H516" s="248" t="e">
        <f>ROUND(G516*(1+#REF!),2)</f>
        <v>#REF!</v>
      </c>
      <c r="I516" s="248" t="e">
        <f>F516*H516</f>
        <v>#REF!</v>
      </c>
      <c r="J516" s="262">
        <v>3.6</v>
      </c>
      <c r="L516" s="243">
        <v>2.78</v>
      </c>
      <c r="N516" s="310"/>
      <c r="O516" s="312"/>
      <c r="P516" s="312"/>
      <c r="Q516" s="312"/>
      <c r="R516" s="326" t="e">
        <f t="shared" si="82"/>
        <v>#REF!</v>
      </c>
      <c r="S516" s="329">
        <f t="shared" si="91"/>
        <v>43.46</v>
      </c>
      <c r="T516" s="329" t="e">
        <f t="shared" si="84"/>
        <v>#REF!</v>
      </c>
      <c r="U516" s="326" t="e">
        <f t="shared" si="83"/>
        <v>#REF!</v>
      </c>
    </row>
    <row r="517" spans="1:21" ht="33.75" x14ac:dyDescent="0.2">
      <c r="A517" s="252" t="s">
        <v>896</v>
      </c>
      <c r="B517" s="253"/>
      <c r="C517" s="254"/>
      <c r="D517" s="96" t="s">
        <v>295</v>
      </c>
      <c r="E517" s="254"/>
      <c r="F517" s="255"/>
      <c r="G517" s="255"/>
      <c r="H517" s="255"/>
      <c r="I517" s="256"/>
      <c r="J517" s="255"/>
      <c r="N517" s="330"/>
      <c r="O517" s="335"/>
      <c r="P517" s="335"/>
      <c r="Q517" s="335"/>
      <c r="R517" s="336"/>
      <c r="S517" s="337"/>
      <c r="T517" s="337"/>
      <c r="U517" s="336"/>
    </row>
    <row r="518" spans="1:21" ht="303.75" x14ac:dyDescent="0.2">
      <c r="A518" s="247" t="s">
        <v>897</v>
      </c>
      <c r="B518" s="267" t="s">
        <v>137</v>
      </c>
      <c r="C518" s="94">
        <v>90091</v>
      </c>
      <c r="D518" s="97" t="s">
        <v>1247</v>
      </c>
      <c r="E518" s="94" t="s">
        <v>179</v>
      </c>
      <c r="F518" s="264">
        <v>29.3</v>
      </c>
      <c r="G518" s="259">
        <f t="shared" ref="G518:G523" si="93">ROUND(J518-(J518*$K$16),2)</f>
        <v>3.37</v>
      </c>
      <c r="H518" s="248" t="e">
        <f>ROUND(G518*(1+#REF!),2)</f>
        <v>#REF!</v>
      </c>
      <c r="I518" s="248" t="e">
        <f t="shared" ref="I518:I523" si="94">F518*H518</f>
        <v>#REF!</v>
      </c>
      <c r="J518" s="262">
        <v>4.37</v>
      </c>
      <c r="L518" s="243">
        <v>3.37</v>
      </c>
      <c r="N518" s="310"/>
      <c r="O518" s="312"/>
      <c r="P518" s="312"/>
      <c r="Q518" s="312"/>
      <c r="R518" s="326" t="e">
        <f t="shared" si="82"/>
        <v>#REF!</v>
      </c>
      <c r="S518" s="329">
        <f t="shared" si="91"/>
        <v>29.3</v>
      </c>
      <c r="T518" s="329" t="e">
        <f t="shared" si="84"/>
        <v>#REF!</v>
      </c>
      <c r="U518" s="326" t="e">
        <f t="shared" si="83"/>
        <v>#REF!</v>
      </c>
    </row>
    <row r="519" spans="1:21" ht="135" x14ac:dyDescent="0.2">
      <c r="A519" s="247" t="s">
        <v>898</v>
      </c>
      <c r="B519" s="269" t="s">
        <v>137</v>
      </c>
      <c r="C519" s="94">
        <v>94097</v>
      </c>
      <c r="D519" s="97" t="s">
        <v>1248</v>
      </c>
      <c r="E519" s="94" t="s">
        <v>140</v>
      </c>
      <c r="F519" s="264">
        <v>36.76</v>
      </c>
      <c r="G519" s="259">
        <f t="shared" si="93"/>
        <v>2.98</v>
      </c>
      <c r="H519" s="248" t="e">
        <f>ROUND(G519*(1+#REF!),2)</f>
        <v>#REF!</v>
      </c>
      <c r="I519" s="248" t="e">
        <f t="shared" si="94"/>
        <v>#REF!</v>
      </c>
      <c r="J519" s="262">
        <v>3.86</v>
      </c>
      <c r="L519" s="243">
        <v>2.98</v>
      </c>
      <c r="N519" s="310"/>
      <c r="O519" s="312"/>
      <c r="P519" s="312"/>
      <c r="Q519" s="312"/>
      <c r="R519" s="326" t="e">
        <f t="shared" si="82"/>
        <v>#REF!</v>
      </c>
      <c r="S519" s="329">
        <f t="shared" si="91"/>
        <v>36.76</v>
      </c>
      <c r="T519" s="329" t="e">
        <f t="shared" si="84"/>
        <v>#REF!</v>
      </c>
      <c r="U519" s="326" t="e">
        <f t="shared" si="83"/>
        <v>#REF!</v>
      </c>
    </row>
    <row r="520" spans="1:21" ht="78.75" x14ac:dyDescent="0.2">
      <c r="A520" s="247" t="s">
        <v>899</v>
      </c>
      <c r="B520" s="269" t="s">
        <v>137</v>
      </c>
      <c r="C520" s="270">
        <v>93382</v>
      </c>
      <c r="D520" s="100" t="s">
        <v>310</v>
      </c>
      <c r="E520" s="94"/>
      <c r="F520" s="264">
        <v>11.33</v>
      </c>
      <c r="G520" s="259">
        <f t="shared" si="93"/>
        <v>13.65</v>
      </c>
      <c r="H520" s="248" t="e">
        <f>ROUND(G520*(1+#REF!),2)</f>
        <v>#REF!</v>
      </c>
      <c r="I520" s="248" t="e">
        <f t="shared" si="94"/>
        <v>#REF!</v>
      </c>
      <c r="J520" s="262">
        <v>17.7</v>
      </c>
      <c r="L520" s="243">
        <v>13.65</v>
      </c>
      <c r="N520" s="310"/>
      <c r="O520" s="312"/>
      <c r="P520" s="312"/>
      <c r="Q520" s="312"/>
      <c r="R520" s="326" t="e">
        <f t="shared" si="82"/>
        <v>#REF!</v>
      </c>
      <c r="S520" s="329">
        <f t="shared" si="91"/>
        <v>11.33</v>
      </c>
      <c r="T520" s="329" t="e">
        <f t="shared" si="84"/>
        <v>#REF!</v>
      </c>
      <c r="U520" s="326" t="e">
        <f t="shared" si="83"/>
        <v>#REF!</v>
      </c>
    </row>
    <row r="521" spans="1:21" ht="67.5" x14ac:dyDescent="0.2">
      <c r="A521" s="247" t="s">
        <v>900</v>
      </c>
      <c r="B521" s="269" t="s">
        <v>137</v>
      </c>
      <c r="C521" s="270">
        <v>72896</v>
      </c>
      <c r="D521" s="100" t="s">
        <v>191</v>
      </c>
      <c r="E521" s="94" t="s">
        <v>179</v>
      </c>
      <c r="F521" s="264">
        <v>21.56</v>
      </c>
      <c r="G521" s="259">
        <f t="shared" si="93"/>
        <v>1.99</v>
      </c>
      <c r="H521" s="248" t="e">
        <f>ROUND(G521*(1+#REF!),2)</f>
        <v>#REF!</v>
      </c>
      <c r="I521" s="248" t="e">
        <f t="shared" si="94"/>
        <v>#REF!</v>
      </c>
      <c r="J521" s="262">
        <v>2.58</v>
      </c>
      <c r="L521" s="243">
        <v>1.99</v>
      </c>
      <c r="N521" s="310"/>
      <c r="O521" s="312"/>
      <c r="P521" s="312"/>
      <c r="Q521" s="312"/>
      <c r="R521" s="326" t="e">
        <f t="shared" si="82"/>
        <v>#REF!</v>
      </c>
      <c r="S521" s="329">
        <f t="shared" si="91"/>
        <v>21.56</v>
      </c>
      <c r="T521" s="329" t="e">
        <f t="shared" si="84"/>
        <v>#REF!</v>
      </c>
      <c r="U521" s="326" t="e">
        <f t="shared" si="83"/>
        <v>#REF!</v>
      </c>
    </row>
    <row r="522" spans="1:21" ht="101.25" x14ac:dyDescent="0.2">
      <c r="A522" s="247" t="s">
        <v>901</v>
      </c>
      <c r="B522" s="269" t="s">
        <v>137</v>
      </c>
      <c r="C522" s="270">
        <v>93588</v>
      </c>
      <c r="D522" s="100" t="s">
        <v>313</v>
      </c>
      <c r="E522" s="94" t="s">
        <v>194</v>
      </c>
      <c r="F522" s="264">
        <v>215.56</v>
      </c>
      <c r="G522" s="259">
        <f t="shared" si="93"/>
        <v>1</v>
      </c>
      <c r="H522" s="248" t="e">
        <f>ROUND(G522*(1+#REF!),2)</f>
        <v>#REF!</v>
      </c>
      <c r="I522" s="248" t="e">
        <f t="shared" si="94"/>
        <v>#REF!</v>
      </c>
      <c r="J522" s="262">
        <v>1.3</v>
      </c>
      <c r="L522" s="243">
        <v>1</v>
      </c>
      <c r="N522" s="310"/>
      <c r="O522" s="312"/>
      <c r="P522" s="312"/>
      <c r="Q522" s="312"/>
      <c r="R522" s="326" t="e">
        <f t="shared" si="82"/>
        <v>#REF!</v>
      </c>
      <c r="S522" s="329">
        <f t="shared" si="91"/>
        <v>215.56</v>
      </c>
      <c r="T522" s="329" t="e">
        <f t="shared" si="84"/>
        <v>#REF!</v>
      </c>
      <c r="U522" s="326" t="e">
        <f t="shared" si="83"/>
        <v>#REF!</v>
      </c>
    </row>
    <row r="523" spans="1:21" ht="90" x14ac:dyDescent="0.2">
      <c r="A523" s="247" t="s">
        <v>902</v>
      </c>
      <c r="B523" s="269" t="s">
        <v>137</v>
      </c>
      <c r="C523" s="270" t="s">
        <v>196</v>
      </c>
      <c r="D523" s="101" t="s">
        <v>197</v>
      </c>
      <c r="E523" s="94" t="s">
        <v>179</v>
      </c>
      <c r="F523" s="264">
        <v>21.56</v>
      </c>
      <c r="G523" s="259">
        <f t="shared" si="93"/>
        <v>1.05</v>
      </c>
      <c r="H523" s="248" t="e">
        <f>ROUND(G523*(1+#REF!),2)</f>
        <v>#REF!</v>
      </c>
      <c r="I523" s="248" t="e">
        <f t="shared" si="94"/>
        <v>#REF!</v>
      </c>
      <c r="J523" s="262">
        <v>1.36</v>
      </c>
      <c r="L523" s="243">
        <v>1.05</v>
      </c>
      <c r="N523" s="310"/>
      <c r="O523" s="312"/>
      <c r="P523" s="312"/>
      <c r="Q523" s="312"/>
      <c r="R523" s="326" t="e">
        <f t="shared" si="82"/>
        <v>#REF!</v>
      </c>
      <c r="S523" s="329">
        <f t="shared" si="91"/>
        <v>21.56</v>
      </c>
      <c r="T523" s="329" t="e">
        <f t="shared" si="84"/>
        <v>#REF!</v>
      </c>
      <c r="U523" s="326" t="e">
        <f t="shared" si="83"/>
        <v>#REF!</v>
      </c>
    </row>
    <row r="524" spans="1:21" ht="12.75" x14ac:dyDescent="0.2">
      <c r="A524" s="252" t="s">
        <v>903</v>
      </c>
      <c r="B524" s="253"/>
      <c r="C524" s="254"/>
      <c r="D524" s="96" t="s">
        <v>904</v>
      </c>
      <c r="E524" s="254"/>
      <c r="F524" s="255"/>
      <c r="G524" s="255"/>
      <c r="H524" s="255"/>
      <c r="I524" s="256"/>
      <c r="J524" s="255"/>
      <c r="N524" s="330"/>
      <c r="O524" s="335"/>
      <c r="P524" s="335"/>
      <c r="Q524" s="335"/>
      <c r="R524" s="336"/>
      <c r="S524" s="337"/>
      <c r="T524" s="337"/>
      <c r="U524" s="336"/>
    </row>
    <row r="525" spans="1:21" ht="101.25" x14ac:dyDescent="0.2">
      <c r="A525" s="247" t="s">
        <v>905</v>
      </c>
      <c r="B525" s="94" t="s">
        <v>137</v>
      </c>
      <c r="C525" s="94" t="s">
        <v>906</v>
      </c>
      <c r="D525" s="97" t="s">
        <v>907</v>
      </c>
      <c r="E525" s="94" t="s">
        <v>187</v>
      </c>
      <c r="F525" s="248">
        <v>66.900000000000006</v>
      </c>
      <c r="G525" s="259">
        <f>ROUND(J525-(J525*$K$16),2)</f>
        <v>19.87</v>
      </c>
      <c r="H525" s="248" t="e">
        <f>ROUND(G525*(1+#REF!),2)</f>
        <v>#REF!</v>
      </c>
      <c r="I525" s="248" t="e">
        <f>F525*H525</f>
        <v>#REF!</v>
      </c>
      <c r="J525" s="262">
        <v>25.77</v>
      </c>
      <c r="L525" s="243">
        <v>19.87</v>
      </c>
      <c r="N525" s="310"/>
      <c r="O525" s="312"/>
      <c r="P525" s="312"/>
      <c r="Q525" s="312"/>
      <c r="R525" s="326" t="e">
        <f t="shared" si="82"/>
        <v>#REF!</v>
      </c>
      <c r="S525" s="329">
        <f t="shared" si="91"/>
        <v>66.900000000000006</v>
      </c>
      <c r="T525" s="329" t="e">
        <f t="shared" si="84"/>
        <v>#REF!</v>
      </c>
      <c r="U525" s="326" t="e">
        <f t="shared" si="83"/>
        <v>#REF!</v>
      </c>
    </row>
    <row r="526" spans="1:21" ht="135" x14ac:dyDescent="0.2">
      <c r="A526" s="247" t="s">
        <v>908</v>
      </c>
      <c r="B526" s="267" t="s">
        <v>137</v>
      </c>
      <c r="C526" s="94">
        <v>83534</v>
      </c>
      <c r="D526" s="97" t="s">
        <v>1250</v>
      </c>
      <c r="E526" s="94" t="s">
        <v>179</v>
      </c>
      <c r="F526" s="248">
        <v>7.3</v>
      </c>
      <c r="G526" s="259">
        <f>ROUND(J526-(J526*$K$16),2)</f>
        <v>311.2</v>
      </c>
      <c r="H526" s="248" t="e">
        <f>ROUND(G526*(1+#REF!),2)</f>
        <v>#REF!</v>
      </c>
      <c r="I526" s="248" t="e">
        <f>F526*H526</f>
        <v>#REF!</v>
      </c>
      <c r="J526" s="262">
        <v>403.63</v>
      </c>
      <c r="L526" s="243">
        <v>311.2</v>
      </c>
      <c r="N526" s="310"/>
      <c r="O526" s="312"/>
      <c r="P526" s="312"/>
      <c r="Q526" s="312"/>
      <c r="R526" s="326" t="e">
        <f t="shared" si="82"/>
        <v>#REF!</v>
      </c>
      <c r="S526" s="329">
        <f t="shared" si="91"/>
        <v>7.3</v>
      </c>
      <c r="T526" s="329" t="e">
        <f t="shared" si="84"/>
        <v>#REF!</v>
      </c>
      <c r="U526" s="326" t="e">
        <f t="shared" si="83"/>
        <v>#REF!</v>
      </c>
    </row>
    <row r="527" spans="1:21" ht="112.5" x14ac:dyDescent="0.2">
      <c r="A527" s="247" t="s">
        <v>909</v>
      </c>
      <c r="B527" s="94" t="s">
        <v>151</v>
      </c>
      <c r="C527" s="94" t="s">
        <v>910</v>
      </c>
      <c r="D527" s="97" t="s">
        <v>911</v>
      </c>
      <c r="E527" s="94" t="s">
        <v>179</v>
      </c>
      <c r="F527" s="248">
        <v>10.67</v>
      </c>
      <c r="G527" s="259">
        <f>ROUND(J527-(J527*$K$16),2)</f>
        <v>322.83</v>
      </c>
      <c r="H527" s="248" t="e">
        <f>ROUND(G527*(1+#REF!),2)</f>
        <v>#REF!</v>
      </c>
      <c r="I527" s="248" t="e">
        <f>F527*H527</f>
        <v>#REF!</v>
      </c>
      <c r="J527" s="262">
        <v>418.72</v>
      </c>
      <c r="L527" s="243">
        <v>322.83</v>
      </c>
      <c r="N527" s="310"/>
      <c r="O527" s="312"/>
      <c r="P527" s="312"/>
      <c r="Q527" s="312"/>
      <c r="R527" s="326" t="e">
        <f t="shared" si="82"/>
        <v>#REF!</v>
      </c>
      <c r="S527" s="329">
        <f t="shared" si="91"/>
        <v>10.67</v>
      </c>
      <c r="T527" s="329" t="e">
        <f t="shared" si="84"/>
        <v>#REF!</v>
      </c>
      <c r="U527" s="326" t="e">
        <f t="shared" si="83"/>
        <v>#REF!</v>
      </c>
    </row>
    <row r="528" spans="1:21" ht="78.75" x14ac:dyDescent="0.2">
      <c r="A528" s="247" t="s">
        <v>912</v>
      </c>
      <c r="B528" s="269" t="s">
        <v>137</v>
      </c>
      <c r="C528" s="270" t="s">
        <v>338</v>
      </c>
      <c r="D528" s="100" t="s">
        <v>566</v>
      </c>
      <c r="E528" s="94" t="s">
        <v>179</v>
      </c>
      <c r="F528" s="248">
        <f>F526</f>
        <v>7.3</v>
      </c>
      <c r="G528" s="259">
        <f>ROUND(J528-(J528*$K$16),2)</f>
        <v>63.89</v>
      </c>
      <c r="H528" s="248" t="e">
        <f>ROUND(G528*(1+#REF!),2)</f>
        <v>#REF!</v>
      </c>
      <c r="I528" s="248" t="e">
        <f>F528*H528</f>
        <v>#REF!</v>
      </c>
      <c r="J528" s="262">
        <v>82.87</v>
      </c>
      <c r="L528" s="243">
        <v>63.89</v>
      </c>
      <c r="N528" s="310"/>
      <c r="O528" s="312"/>
      <c r="P528" s="312"/>
      <c r="Q528" s="312"/>
      <c r="R528" s="326" t="e">
        <f t="shared" si="82"/>
        <v>#REF!</v>
      </c>
      <c r="S528" s="329">
        <f t="shared" si="91"/>
        <v>7.3</v>
      </c>
      <c r="T528" s="329" t="e">
        <f t="shared" si="84"/>
        <v>#REF!</v>
      </c>
      <c r="U528" s="326" t="e">
        <f t="shared" si="83"/>
        <v>#REF!</v>
      </c>
    </row>
    <row r="529" spans="1:21" ht="56.25" x14ac:dyDescent="0.2">
      <c r="A529" s="247" t="s">
        <v>913</v>
      </c>
      <c r="B529" s="269" t="s">
        <v>151</v>
      </c>
      <c r="C529" s="270" t="s">
        <v>64</v>
      </c>
      <c r="D529" s="100" t="s">
        <v>65</v>
      </c>
      <c r="E529" s="94" t="s">
        <v>341</v>
      </c>
      <c r="F529" s="248">
        <v>533.25</v>
      </c>
      <c r="G529" s="259">
        <f>ROUND(J529-(J529*$K$16),2)</f>
        <v>5.37</v>
      </c>
      <c r="H529" s="248" t="e">
        <f>ROUND(G529*(1+#REF!),2)</f>
        <v>#REF!</v>
      </c>
      <c r="I529" s="248" t="e">
        <f>F529*H529</f>
        <v>#REF!</v>
      </c>
      <c r="J529" s="262">
        <v>6.96</v>
      </c>
      <c r="L529" s="243">
        <v>5.37</v>
      </c>
      <c r="N529" s="310"/>
      <c r="O529" s="312"/>
      <c r="P529" s="312"/>
      <c r="Q529" s="312"/>
      <c r="R529" s="326" t="e">
        <f t="shared" si="82"/>
        <v>#REF!</v>
      </c>
      <c r="S529" s="329">
        <f t="shared" si="91"/>
        <v>533.25</v>
      </c>
      <c r="T529" s="329" t="e">
        <f t="shared" si="84"/>
        <v>#REF!</v>
      </c>
      <c r="U529" s="326" t="e">
        <f t="shared" si="83"/>
        <v>#REF!</v>
      </c>
    </row>
    <row r="530" spans="1:21" ht="12.75" x14ac:dyDescent="0.2">
      <c r="A530" s="252" t="s">
        <v>914</v>
      </c>
      <c r="B530" s="253"/>
      <c r="C530" s="254"/>
      <c r="D530" s="96" t="s">
        <v>915</v>
      </c>
      <c r="E530" s="254"/>
      <c r="F530" s="255"/>
      <c r="G530" s="255"/>
      <c r="H530" s="255"/>
      <c r="I530" s="256"/>
      <c r="J530" s="255"/>
      <c r="N530" s="330"/>
      <c r="O530" s="335"/>
      <c r="P530" s="335"/>
      <c r="Q530" s="335"/>
      <c r="R530" s="336"/>
      <c r="S530" s="337"/>
      <c r="T530" s="337"/>
      <c r="U530" s="336"/>
    </row>
    <row r="531" spans="1:21" ht="112.5" x14ac:dyDescent="0.2">
      <c r="A531" s="247" t="s">
        <v>916</v>
      </c>
      <c r="B531" s="267" t="s">
        <v>151</v>
      </c>
      <c r="C531" s="94" t="s">
        <v>1276</v>
      </c>
      <c r="D531" s="98" t="s">
        <v>688</v>
      </c>
      <c r="E531" s="94" t="s">
        <v>187</v>
      </c>
      <c r="F531" s="248">
        <v>42.75</v>
      </c>
      <c r="G531" s="259">
        <f>ROUND(J531-(J531*$K$16),2)</f>
        <v>47.41</v>
      </c>
      <c r="H531" s="248" t="e">
        <f>ROUND(G531*(1+#REF!),2)</f>
        <v>#REF!</v>
      </c>
      <c r="I531" s="248" t="e">
        <f>F531*H531</f>
        <v>#REF!</v>
      </c>
      <c r="J531" s="259">
        <v>61.49</v>
      </c>
      <c r="L531" s="243">
        <v>47.41</v>
      </c>
      <c r="N531" s="310"/>
      <c r="O531" s="312"/>
      <c r="P531" s="312"/>
      <c r="Q531" s="312"/>
      <c r="R531" s="326" t="e">
        <f t="shared" ref="R531:R593" si="95">O531/I531</f>
        <v>#REF!</v>
      </c>
      <c r="S531" s="329">
        <f t="shared" si="91"/>
        <v>42.75</v>
      </c>
      <c r="T531" s="329" t="e">
        <f t="shared" ref="T531:T594" si="96">I531-Q531</f>
        <v>#REF!</v>
      </c>
      <c r="U531" s="326" t="e">
        <f t="shared" ref="U531:U593" si="97">1-R531</f>
        <v>#REF!</v>
      </c>
    </row>
    <row r="532" spans="1:21" ht="33.75" x14ac:dyDescent="0.2">
      <c r="A532" s="247" t="s">
        <v>917</v>
      </c>
      <c r="B532" s="267" t="s">
        <v>151</v>
      </c>
      <c r="C532" s="268" t="s">
        <v>1283</v>
      </c>
      <c r="D532" s="98" t="s">
        <v>694</v>
      </c>
      <c r="E532" s="94" t="s">
        <v>179</v>
      </c>
      <c r="F532" s="248">
        <v>7.15</v>
      </c>
      <c r="G532" s="259">
        <f>ROUND(J532-(J532*$K$16),2)</f>
        <v>36.549999999999997</v>
      </c>
      <c r="H532" s="248" t="e">
        <f>ROUND(G532*(1+#REF!),2)</f>
        <v>#REF!</v>
      </c>
      <c r="I532" s="248" t="e">
        <f>F532*H532</f>
        <v>#REF!</v>
      </c>
      <c r="J532" s="259">
        <v>47.41</v>
      </c>
      <c r="L532" s="243">
        <v>36.549999999999997</v>
      </c>
      <c r="N532" s="310"/>
      <c r="O532" s="312"/>
      <c r="P532" s="312"/>
      <c r="Q532" s="312"/>
      <c r="R532" s="326" t="e">
        <f t="shared" si="95"/>
        <v>#REF!</v>
      </c>
      <c r="S532" s="329">
        <f t="shared" si="91"/>
        <v>7.15</v>
      </c>
      <c r="T532" s="329" t="e">
        <f t="shared" si="96"/>
        <v>#REF!</v>
      </c>
      <c r="U532" s="326" t="e">
        <f t="shared" si="97"/>
        <v>#REF!</v>
      </c>
    </row>
    <row r="533" spans="1:21" ht="112.5" x14ac:dyDescent="0.2">
      <c r="A533" s="247" t="s">
        <v>918</v>
      </c>
      <c r="B533" s="94" t="s">
        <v>151</v>
      </c>
      <c r="C533" s="94" t="s">
        <v>910</v>
      </c>
      <c r="D533" s="97" t="s">
        <v>911</v>
      </c>
      <c r="E533" s="94" t="s">
        <v>179</v>
      </c>
      <c r="F533" s="248">
        <v>2.97</v>
      </c>
      <c r="G533" s="259">
        <f>ROUND(J533-(J533*$K$16),2)</f>
        <v>322.83</v>
      </c>
      <c r="H533" s="248" t="e">
        <f>ROUND(G533*(1+#REF!),2)</f>
        <v>#REF!</v>
      </c>
      <c r="I533" s="248" t="e">
        <f>F533*H533</f>
        <v>#REF!</v>
      </c>
      <c r="J533" s="262">
        <v>418.72</v>
      </c>
      <c r="L533" s="243">
        <v>322.83</v>
      </c>
      <c r="N533" s="310"/>
      <c r="O533" s="312"/>
      <c r="P533" s="312"/>
      <c r="Q533" s="312"/>
      <c r="R533" s="326" t="e">
        <f t="shared" si="95"/>
        <v>#REF!</v>
      </c>
      <c r="S533" s="329">
        <f t="shared" si="91"/>
        <v>2.97</v>
      </c>
      <c r="T533" s="329" t="e">
        <f t="shared" si="96"/>
        <v>#REF!</v>
      </c>
      <c r="U533" s="326" t="e">
        <f t="shared" si="97"/>
        <v>#REF!</v>
      </c>
    </row>
    <row r="534" spans="1:21" ht="56.25" x14ac:dyDescent="0.2">
      <c r="A534" s="247" t="s">
        <v>919</v>
      </c>
      <c r="B534" s="269" t="s">
        <v>151</v>
      </c>
      <c r="C534" s="270" t="s">
        <v>64</v>
      </c>
      <c r="D534" s="100" t="s">
        <v>65</v>
      </c>
      <c r="E534" s="94" t="s">
        <v>341</v>
      </c>
      <c r="F534" s="248">
        <v>237.97</v>
      </c>
      <c r="G534" s="259">
        <f>ROUND(J534-(J534*$K$16),2)</f>
        <v>5.37</v>
      </c>
      <c r="H534" s="248" t="e">
        <f>ROUND(G534*(1+#REF!),2)</f>
        <v>#REF!</v>
      </c>
      <c r="I534" s="248" t="e">
        <f>F534*H534</f>
        <v>#REF!</v>
      </c>
      <c r="J534" s="262">
        <v>6.96</v>
      </c>
      <c r="L534" s="243">
        <v>5.37</v>
      </c>
      <c r="N534" s="310"/>
      <c r="O534" s="312"/>
      <c r="P534" s="312"/>
      <c r="Q534" s="312"/>
      <c r="R534" s="326" t="e">
        <f t="shared" si="95"/>
        <v>#REF!</v>
      </c>
      <c r="S534" s="329">
        <f t="shared" si="91"/>
        <v>237.97</v>
      </c>
      <c r="T534" s="329" t="e">
        <f t="shared" si="96"/>
        <v>#REF!</v>
      </c>
      <c r="U534" s="326" t="e">
        <f t="shared" si="97"/>
        <v>#REF!</v>
      </c>
    </row>
    <row r="535" spans="1:21" ht="213.75" x14ac:dyDescent="0.2">
      <c r="A535" s="247" t="s">
        <v>920</v>
      </c>
      <c r="B535" s="269" t="s">
        <v>137</v>
      </c>
      <c r="C535" s="94" t="s">
        <v>921</v>
      </c>
      <c r="D535" s="97" t="s">
        <v>922</v>
      </c>
      <c r="E535" s="94" t="s">
        <v>140</v>
      </c>
      <c r="F535" s="248">
        <v>40.909999999999997</v>
      </c>
      <c r="G535" s="259">
        <f>ROUND(J535-(J535*$K$16),2)</f>
        <v>57.65</v>
      </c>
      <c r="H535" s="248" t="e">
        <f>ROUND(G535*(1+#REF!),2)</f>
        <v>#REF!</v>
      </c>
      <c r="I535" s="248" t="e">
        <f>F535*H535</f>
        <v>#REF!</v>
      </c>
      <c r="J535" s="262">
        <v>74.77</v>
      </c>
      <c r="L535" s="243">
        <v>57.65</v>
      </c>
      <c r="N535" s="310"/>
      <c r="O535" s="312"/>
      <c r="P535" s="312"/>
      <c r="Q535" s="312"/>
      <c r="R535" s="326" t="e">
        <f t="shared" si="95"/>
        <v>#REF!</v>
      </c>
      <c r="S535" s="329">
        <f t="shared" si="91"/>
        <v>40.909999999999997</v>
      </c>
      <c r="T535" s="329" t="e">
        <f t="shared" si="96"/>
        <v>#REF!</v>
      </c>
      <c r="U535" s="326" t="e">
        <f t="shared" si="97"/>
        <v>#REF!</v>
      </c>
    </row>
    <row r="536" spans="1:21" ht="12.75" x14ac:dyDescent="0.2">
      <c r="A536" s="252" t="s">
        <v>923</v>
      </c>
      <c r="B536" s="253"/>
      <c r="C536" s="254"/>
      <c r="D536" s="96" t="s">
        <v>924</v>
      </c>
      <c r="E536" s="254"/>
      <c r="F536" s="255"/>
      <c r="G536" s="255"/>
      <c r="H536" s="255"/>
      <c r="I536" s="256"/>
      <c r="J536" s="255"/>
      <c r="N536" s="330"/>
      <c r="O536" s="335"/>
      <c r="P536" s="335"/>
      <c r="Q536" s="335"/>
      <c r="R536" s="336"/>
      <c r="S536" s="337"/>
      <c r="T536" s="337"/>
      <c r="U536" s="336"/>
    </row>
    <row r="537" spans="1:21" ht="247.5" x14ac:dyDescent="0.2">
      <c r="A537" s="247" t="s">
        <v>925</v>
      </c>
      <c r="B537" s="94" t="s">
        <v>137</v>
      </c>
      <c r="C537" s="94">
        <v>87480</v>
      </c>
      <c r="D537" s="97" t="s">
        <v>1261</v>
      </c>
      <c r="E537" s="94" t="s">
        <v>140</v>
      </c>
      <c r="F537" s="264">
        <v>119.83</v>
      </c>
      <c r="G537" s="259">
        <f>ROUND(J537-(J537*$K$16),2)</f>
        <v>31.98</v>
      </c>
      <c r="H537" s="248" t="e">
        <f>ROUND(G537*(1+#REF!),2)</f>
        <v>#REF!</v>
      </c>
      <c r="I537" s="248" t="e">
        <f>F537*H537</f>
        <v>#REF!</v>
      </c>
      <c r="J537" s="262">
        <v>41.48</v>
      </c>
      <c r="L537" s="243">
        <v>31.98</v>
      </c>
      <c r="N537" s="310"/>
      <c r="O537" s="312"/>
      <c r="P537" s="312"/>
      <c r="Q537" s="312"/>
      <c r="R537" s="326" t="e">
        <f t="shared" si="95"/>
        <v>#REF!</v>
      </c>
      <c r="S537" s="329">
        <f t="shared" si="91"/>
        <v>119.83</v>
      </c>
      <c r="T537" s="329" t="e">
        <f t="shared" si="96"/>
        <v>#REF!</v>
      </c>
      <c r="U537" s="326" t="e">
        <f t="shared" si="97"/>
        <v>#REF!</v>
      </c>
    </row>
    <row r="538" spans="1:21" ht="191.25" x14ac:dyDescent="0.2">
      <c r="A538" s="247" t="s">
        <v>926</v>
      </c>
      <c r="B538" s="94" t="s">
        <v>137</v>
      </c>
      <c r="C538" s="94">
        <v>87879</v>
      </c>
      <c r="D538" s="97" t="s">
        <v>1265</v>
      </c>
      <c r="E538" s="94" t="s">
        <v>140</v>
      </c>
      <c r="F538" s="264">
        <v>239.65</v>
      </c>
      <c r="G538" s="259">
        <f>ROUND(J538-(J538*$K$16),2)</f>
        <v>1.88</v>
      </c>
      <c r="H538" s="248" t="e">
        <f>ROUND(G538*(1+#REF!),2)</f>
        <v>#REF!</v>
      </c>
      <c r="I538" s="248" t="e">
        <f>F538*H538</f>
        <v>#REF!</v>
      </c>
      <c r="J538" s="262">
        <v>2.44</v>
      </c>
      <c r="L538" s="243">
        <v>1.88</v>
      </c>
      <c r="N538" s="310"/>
      <c r="O538" s="312"/>
      <c r="P538" s="312"/>
      <c r="Q538" s="312"/>
      <c r="R538" s="326" t="e">
        <f t="shared" si="95"/>
        <v>#REF!</v>
      </c>
      <c r="S538" s="329">
        <f t="shared" si="91"/>
        <v>239.65</v>
      </c>
      <c r="T538" s="329" t="e">
        <f t="shared" si="96"/>
        <v>#REF!</v>
      </c>
      <c r="U538" s="326" t="e">
        <f t="shared" si="97"/>
        <v>#REF!</v>
      </c>
    </row>
    <row r="539" spans="1:21" ht="281.25" x14ac:dyDescent="0.2">
      <c r="A539" s="247" t="s">
        <v>927</v>
      </c>
      <c r="B539" s="94" t="s">
        <v>137</v>
      </c>
      <c r="C539" s="94">
        <v>87536</v>
      </c>
      <c r="D539" s="97" t="s">
        <v>928</v>
      </c>
      <c r="E539" s="94" t="s">
        <v>140</v>
      </c>
      <c r="F539" s="264">
        <v>72.83</v>
      </c>
      <c r="G539" s="259">
        <f>ROUND(J539-(J539*$K$16),2)</f>
        <v>16.57</v>
      </c>
      <c r="H539" s="248" t="e">
        <f>ROUND(G539*(1+#REF!),2)</f>
        <v>#REF!</v>
      </c>
      <c r="I539" s="248" t="e">
        <f>F539*H539</f>
        <v>#REF!</v>
      </c>
      <c r="J539" s="262">
        <v>21.49</v>
      </c>
      <c r="L539" s="243">
        <v>16.57</v>
      </c>
      <c r="N539" s="310"/>
      <c r="O539" s="312"/>
      <c r="P539" s="312"/>
      <c r="Q539" s="312"/>
      <c r="R539" s="326" t="e">
        <f t="shared" si="95"/>
        <v>#REF!</v>
      </c>
      <c r="S539" s="329">
        <f t="shared" si="91"/>
        <v>72.83</v>
      </c>
      <c r="T539" s="329" t="e">
        <f t="shared" si="96"/>
        <v>#REF!</v>
      </c>
      <c r="U539" s="326" t="e">
        <f t="shared" si="97"/>
        <v>#REF!</v>
      </c>
    </row>
    <row r="540" spans="1:21" ht="56.25" x14ac:dyDescent="0.2">
      <c r="A540" s="247" t="s">
        <v>929</v>
      </c>
      <c r="B540" s="94" t="s">
        <v>151</v>
      </c>
      <c r="C540" s="94" t="s">
        <v>1286</v>
      </c>
      <c r="D540" s="97" t="s">
        <v>1285</v>
      </c>
      <c r="E540" s="94" t="s">
        <v>140</v>
      </c>
      <c r="F540" s="264">
        <v>166.83</v>
      </c>
      <c r="G540" s="259">
        <f>ROUND(J540-(J540*$K$16),2)</f>
        <v>20.77</v>
      </c>
      <c r="H540" s="248" t="e">
        <f>ROUND(G540*(1+#REF!),2)</f>
        <v>#REF!</v>
      </c>
      <c r="I540" s="248" t="e">
        <f>F540*H540</f>
        <v>#REF!</v>
      </c>
      <c r="J540" s="259">
        <v>26.94</v>
      </c>
      <c r="L540" s="243">
        <v>20.77</v>
      </c>
      <c r="N540" s="310"/>
      <c r="O540" s="312"/>
      <c r="P540" s="312"/>
      <c r="Q540" s="312"/>
      <c r="R540" s="326" t="e">
        <f t="shared" si="95"/>
        <v>#REF!</v>
      </c>
      <c r="S540" s="329">
        <f t="shared" si="91"/>
        <v>166.83</v>
      </c>
      <c r="T540" s="329" t="e">
        <f t="shared" si="96"/>
        <v>#REF!</v>
      </c>
      <c r="U540" s="326" t="e">
        <f t="shared" si="97"/>
        <v>#REF!</v>
      </c>
    </row>
    <row r="541" spans="1:21" ht="12.75" x14ac:dyDescent="0.2">
      <c r="A541" s="252" t="s">
        <v>930</v>
      </c>
      <c r="B541" s="253"/>
      <c r="C541" s="254"/>
      <c r="D541" s="96" t="s">
        <v>931</v>
      </c>
      <c r="E541" s="254"/>
      <c r="F541" s="255"/>
      <c r="G541" s="255"/>
      <c r="H541" s="255"/>
      <c r="I541" s="256"/>
      <c r="J541" s="255"/>
      <c r="N541" s="330"/>
      <c r="O541" s="335"/>
      <c r="P541" s="335"/>
      <c r="Q541" s="335"/>
      <c r="R541" s="336"/>
      <c r="S541" s="337"/>
      <c r="T541" s="337"/>
      <c r="U541" s="336"/>
    </row>
    <row r="542" spans="1:21" ht="135" x14ac:dyDescent="0.2">
      <c r="A542" s="247" t="s">
        <v>932</v>
      </c>
      <c r="B542" s="94" t="s">
        <v>137</v>
      </c>
      <c r="C542" s="94" t="s">
        <v>933</v>
      </c>
      <c r="D542" s="97" t="s">
        <v>934</v>
      </c>
      <c r="E542" s="94" t="s">
        <v>140</v>
      </c>
      <c r="F542" s="264">
        <v>43.46</v>
      </c>
      <c r="G542" s="259">
        <f>ROUND(J542-(J542*$K$16),2)</f>
        <v>27.55</v>
      </c>
      <c r="H542" s="248" t="e">
        <f>ROUND(G542*(1+#REF!),2)</f>
        <v>#REF!</v>
      </c>
      <c r="I542" s="248" t="e">
        <f>F542*H542</f>
        <v>#REF!</v>
      </c>
      <c r="J542" s="262">
        <v>35.729999999999997</v>
      </c>
      <c r="L542" s="243">
        <v>27.55</v>
      </c>
      <c r="N542" s="310"/>
      <c r="O542" s="312"/>
      <c r="P542" s="312"/>
      <c r="Q542" s="312"/>
      <c r="R542" s="326" t="e">
        <f t="shared" si="95"/>
        <v>#REF!</v>
      </c>
      <c r="S542" s="329">
        <f t="shared" si="91"/>
        <v>43.46</v>
      </c>
      <c r="T542" s="329" t="e">
        <f t="shared" si="96"/>
        <v>#REF!</v>
      </c>
      <c r="U542" s="326" t="e">
        <f t="shared" si="97"/>
        <v>#REF!</v>
      </c>
    </row>
    <row r="543" spans="1:21" ht="180" x14ac:dyDescent="0.2">
      <c r="A543" s="247" t="s">
        <v>935</v>
      </c>
      <c r="B543" s="94" t="s">
        <v>137</v>
      </c>
      <c r="C543" s="94">
        <v>87642</v>
      </c>
      <c r="D543" s="97" t="s">
        <v>936</v>
      </c>
      <c r="E543" s="94" t="s">
        <v>140</v>
      </c>
      <c r="F543" s="264">
        <v>43.46</v>
      </c>
      <c r="G543" s="259">
        <f>ROUND(J543-(J543*$K$16),2)</f>
        <v>25</v>
      </c>
      <c r="H543" s="248" t="e">
        <f>ROUND(G543*(1+#REF!),2)</f>
        <v>#REF!</v>
      </c>
      <c r="I543" s="248" t="e">
        <f>F543*H543</f>
        <v>#REF!</v>
      </c>
      <c r="J543" s="262">
        <v>32.42</v>
      </c>
      <c r="L543" s="243">
        <v>25</v>
      </c>
      <c r="N543" s="310"/>
      <c r="O543" s="312"/>
      <c r="P543" s="312"/>
      <c r="Q543" s="312"/>
      <c r="R543" s="326" t="e">
        <f t="shared" si="95"/>
        <v>#REF!</v>
      </c>
      <c r="S543" s="329">
        <f t="shared" si="91"/>
        <v>43.46</v>
      </c>
      <c r="T543" s="329" t="e">
        <f t="shared" si="96"/>
        <v>#REF!</v>
      </c>
      <c r="U543" s="326" t="e">
        <f t="shared" si="97"/>
        <v>#REF!</v>
      </c>
    </row>
    <row r="544" spans="1:21" ht="180" x14ac:dyDescent="0.2">
      <c r="A544" s="247" t="s">
        <v>937</v>
      </c>
      <c r="B544" s="94" t="s">
        <v>137</v>
      </c>
      <c r="C544" s="94" t="s">
        <v>938</v>
      </c>
      <c r="D544" s="97" t="s">
        <v>939</v>
      </c>
      <c r="E544" s="94" t="s">
        <v>140</v>
      </c>
      <c r="F544" s="264">
        <v>10.55</v>
      </c>
      <c r="G544" s="259">
        <f>ROUND(J544-(J544*$K$16),2)</f>
        <v>30.74</v>
      </c>
      <c r="H544" s="248" t="e">
        <f>ROUND(G544*(1+#REF!),2)</f>
        <v>#REF!</v>
      </c>
      <c r="I544" s="248" t="e">
        <f>F544*H544</f>
        <v>#REF!</v>
      </c>
      <c r="J544" s="262">
        <v>39.869999999999997</v>
      </c>
      <c r="L544" s="243">
        <v>30.74</v>
      </c>
      <c r="N544" s="310"/>
      <c r="O544" s="312"/>
      <c r="P544" s="312"/>
      <c r="Q544" s="312"/>
      <c r="R544" s="326" t="e">
        <f t="shared" si="95"/>
        <v>#REF!</v>
      </c>
      <c r="S544" s="329">
        <f t="shared" si="91"/>
        <v>10.55</v>
      </c>
      <c r="T544" s="329" t="e">
        <f t="shared" si="96"/>
        <v>#REF!</v>
      </c>
      <c r="U544" s="326" t="e">
        <f t="shared" si="97"/>
        <v>#REF!</v>
      </c>
    </row>
    <row r="545" spans="1:21" ht="22.5" x14ac:dyDescent="0.2">
      <c r="A545" s="252" t="s">
        <v>940</v>
      </c>
      <c r="B545" s="253"/>
      <c r="C545" s="254"/>
      <c r="D545" s="96" t="s">
        <v>941</v>
      </c>
      <c r="E545" s="254"/>
      <c r="F545" s="255"/>
      <c r="G545" s="255"/>
      <c r="H545" s="255"/>
      <c r="I545" s="256"/>
      <c r="J545" s="255"/>
      <c r="N545" s="330"/>
      <c r="O545" s="335"/>
      <c r="P545" s="335"/>
      <c r="Q545" s="335"/>
      <c r="R545" s="336"/>
      <c r="S545" s="337"/>
      <c r="T545" s="337"/>
      <c r="U545" s="336"/>
    </row>
    <row r="546" spans="1:21" ht="236.25" x14ac:dyDescent="0.2">
      <c r="A546" s="247" t="s">
        <v>942</v>
      </c>
      <c r="B546" s="94" t="s">
        <v>137</v>
      </c>
      <c r="C546" s="94">
        <v>87265</v>
      </c>
      <c r="D546" s="97" t="s">
        <v>943</v>
      </c>
      <c r="E546" s="94" t="s">
        <v>140</v>
      </c>
      <c r="F546" s="264">
        <v>72.83</v>
      </c>
      <c r="G546" s="259">
        <f>ROUND(J546-(J546*$K$16),2)</f>
        <v>43.16</v>
      </c>
      <c r="H546" s="248" t="e">
        <f>ROUND(G546*(1+#REF!),2)</f>
        <v>#REF!</v>
      </c>
      <c r="I546" s="248" t="e">
        <f>F546*H546</f>
        <v>#REF!</v>
      </c>
      <c r="J546" s="262">
        <v>55.98</v>
      </c>
      <c r="L546" s="243">
        <v>43.16</v>
      </c>
      <c r="N546" s="310"/>
      <c r="O546" s="312"/>
      <c r="P546" s="312"/>
      <c r="Q546" s="312"/>
      <c r="R546" s="326" t="e">
        <f t="shared" si="95"/>
        <v>#REF!</v>
      </c>
      <c r="S546" s="329">
        <f t="shared" si="91"/>
        <v>72.83</v>
      </c>
      <c r="T546" s="329" t="e">
        <f t="shared" si="96"/>
        <v>#REF!</v>
      </c>
      <c r="U546" s="326" t="e">
        <f t="shared" si="97"/>
        <v>#REF!</v>
      </c>
    </row>
    <row r="547" spans="1:21" ht="146.25" x14ac:dyDescent="0.2">
      <c r="A547" s="247" t="s">
        <v>944</v>
      </c>
      <c r="B547" s="94" t="s">
        <v>137</v>
      </c>
      <c r="C547" s="94">
        <v>87257</v>
      </c>
      <c r="D547" s="97" t="s">
        <v>945</v>
      </c>
      <c r="E547" s="94" t="s">
        <v>140</v>
      </c>
      <c r="F547" s="264">
        <v>32.92</v>
      </c>
      <c r="G547" s="259">
        <f>ROUND(J547-(J547*$K$16),2)</f>
        <v>46.85</v>
      </c>
      <c r="H547" s="248" t="e">
        <f>ROUND(G547*(1+#REF!),2)</f>
        <v>#REF!</v>
      </c>
      <c r="I547" s="248" t="e">
        <f>F547*H547</f>
        <v>#REF!</v>
      </c>
      <c r="J547" s="262">
        <v>60.76</v>
      </c>
      <c r="L547" s="243">
        <v>46.85</v>
      </c>
      <c r="N547" s="310"/>
      <c r="O547" s="312"/>
      <c r="P547" s="312"/>
      <c r="Q547" s="312"/>
      <c r="R547" s="326" t="e">
        <f t="shared" si="95"/>
        <v>#REF!</v>
      </c>
      <c r="S547" s="329">
        <f t="shared" si="91"/>
        <v>32.92</v>
      </c>
      <c r="T547" s="329" t="e">
        <f t="shared" si="96"/>
        <v>#REF!</v>
      </c>
      <c r="U547" s="326" t="e">
        <f t="shared" si="97"/>
        <v>#REF!</v>
      </c>
    </row>
    <row r="548" spans="1:21" ht="101.25" x14ac:dyDescent="0.2">
      <c r="A548" s="247" t="s">
        <v>946</v>
      </c>
      <c r="B548" s="94" t="s">
        <v>137</v>
      </c>
      <c r="C548" s="94">
        <v>88487</v>
      </c>
      <c r="D548" s="97" t="s">
        <v>947</v>
      </c>
      <c r="E548" s="94" t="s">
        <v>140</v>
      </c>
      <c r="F548" s="264">
        <v>206.21</v>
      </c>
      <c r="G548" s="259">
        <f>ROUND(J548-(J548*$K$16),2)</f>
        <v>5.24</v>
      </c>
      <c r="H548" s="248" t="e">
        <f>ROUND(G548*(1+#REF!),2)</f>
        <v>#REF!</v>
      </c>
      <c r="I548" s="248" t="e">
        <f>F548*H548</f>
        <v>#REF!</v>
      </c>
      <c r="J548" s="262">
        <v>6.79</v>
      </c>
      <c r="L548" s="243">
        <v>5.24</v>
      </c>
      <c r="N548" s="310"/>
      <c r="O548" s="312"/>
      <c r="P548" s="312"/>
      <c r="Q548" s="312"/>
      <c r="R548" s="326" t="e">
        <f t="shared" si="95"/>
        <v>#REF!</v>
      </c>
      <c r="S548" s="329">
        <f t="shared" si="91"/>
        <v>206.21</v>
      </c>
      <c r="T548" s="329" t="e">
        <f t="shared" si="96"/>
        <v>#REF!</v>
      </c>
      <c r="U548" s="326" t="e">
        <f t="shared" si="97"/>
        <v>#REF!</v>
      </c>
    </row>
    <row r="549" spans="1:21" ht="101.25" x14ac:dyDescent="0.2">
      <c r="A549" s="247" t="s">
        <v>948</v>
      </c>
      <c r="B549" s="94" t="s">
        <v>137</v>
      </c>
      <c r="C549" s="94" t="s">
        <v>1251</v>
      </c>
      <c r="D549" s="97" t="s">
        <v>1252</v>
      </c>
      <c r="E549" s="94" t="s">
        <v>140</v>
      </c>
      <c r="F549" s="248">
        <v>31.51</v>
      </c>
      <c r="G549" s="259">
        <f>ROUND(J549-(J549*$K$16),2)</f>
        <v>15.57</v>
      </c>
      <c r="H549" s="248" t="e">
        <f>ROUND(G549*(1+#REF!),2)</f>
        <v>#REF!</v>
      </c>
      <c r="I549" s="248" t="e">
        <f>F549*H549</f>
        <v>#REF!</v>
      </c>
      <c r="J549" s="262">
        <v>20.2</v>
      </c>
      <c r="L549" s="243">
        <v>15.57</v>
      </c>
      <c r="N549" s="310"/>
      <c r="O549" s="312"/>
      <c r="P549" s="312"/>
      <c r="Q549" s="312"/>
      <c r="R549" s="326" t="e">
        <f t="shared" si="95"/>
        <v>#REF!</v>
      </c>
      <c r="S549" s="329">
        <f t="shared" si="91"/>
        <v>31.51</v>
      </c>
      <c r="T549" s="329" t="e">
        <f t="shared" si="96"/>
        <v>#REF!</v>
      </c>
      <c r="U549" s="326" t="e">
        <f t="shared" si="97"/>
        <v>#REF!</v>
      </c>
    </row>
    <row r="550" spans="1:21" ht="123.75" x14ac:dyDescent="0.2">
      <c r="A550" s="247" t="s">
        <v>949</v>
      </c>
      <c r="B550" s="94" t="s">
        <v>137</v>
      </c>
      <c r="C550" s="94" t="s">
        <v>950</v>
      </c>
      <c r="D550" s="97" t="s">
        <v>951</v>
      </c>
      <c r="E550" s="94" t="s">
        <v>140</v>
      </c>
      <c r="F550" s="248">
        <v>4.32</v>
      </c>
      <c r="G550" s="259">
        <f>ROUND(J550-(J550*$K$16),2)</f>
        <v>14.43</v>
      </c>
      <c r="H550" s="248" t="e">
        <f>ROUND(G550*(1+#REF!),2)</f>
        <v>#REF!</v>
      </c>
      <c r="I550" s="248" t="e">
        <f>F550*H550</f>
        <v>#REF!</v>
      </c>
      <c r="J550" s="262">
        <v>18.71</v>
      </c>
      <c r="L550" s="243">
        <v>14.43</v>
      </c>
      <c r="N550" s="310"/>
      <c r="O550" s="312"/>
      <c r="P550" s="312"/>
      <c r="Q550" s="312"/>
      <c r="R550" s="326" t="e">
        <f t="shared" si="95"/>
        <v>#REF!</v>
      </c>
      <c r="S550" s="329">
        <f t="shared" si="91"/>
        <v>4.32</v>
      </c>
      <c r="T550" s="329" t="e">
        <f t="shared" si="96"/>
        <v>#REF!</v>
      </c>
      <c r="U550" s="326" t="e">
        <f t="shared" si="97"/>
        <v>#REF!</v>
      </c>
    </row>
    <row r="551" spans="1:21" ht="12.75" x14ac:dyDescent="0.2">
      <c r="A551" s="252" t="s">
        <v>952</v>
      </c>
      <c r="B551" s="253"/>
      <c r="C551" s="254"/>
      <c r="D551" s="96" t="s">
        <v>953</v>
      </c>
      <c r="E551" s="254"/>
      <c r="F551" s="255"/>
      <c r="G551" s="255"/>
      <c r="H551" s="255"/>
      <c r="I551" s="256"/>
      <c r="J551" s="255"/>
      <c r="N551" s="330"/>
      <c r="O551" s="335"/>
      <c r="P551" s="335"/>
      <c r="Q551" s="335"/>
      <c r="R551" s="336"/>
      <c r="S551" s="337"/>
      <c r="T551" s="337"/>
      <c r="U551" s="336"/>
    </row>
    <row r="552" spans="1:21" ht="191.25" x14ac:dyDescent="0.2">
      <c r="A552" s="247" t="s">
        <v>954</v>
      </c>
      <c r="B552" s="94" t="s">
        <v>137</v>
      </c>
      <c r="C552" s="94">
        <v>94570</v>
      </c>
      <c r="D552" s="97" t="s">
        <v>1262</v>
      </c>
      <c r="E552" s="94" t="s">
        <v>140</v>
      </c>
      <c r="F552" s="248">
        <f>3.2*0.6</f>
        <v>1.92</v>
      </c>
      <c r="G552" s="259">
        <f>ROUND(J552-(J552*$K$16),2)</f>
        <v>273.63</v>
      </c>
      <c r="H552" s="248" t="e">
        <f>ROUND(G552*(1+#REF!),2)</f>
        <v>#REF!</v>
      </c>
      <c r="I552" s="248" t="e">
        <f>F552*H552</f>
        <v>#REF!</v>
      </c>
      <c r="J552" s="262">
        <v>354.9</v>
      </c>
      <c r="L552" s="243">
        <v>273.63</v>
      </c>
      <c r="N552" s="310"/>
      <c r="O552" s="312"/>
      <c r="P552" s="312"/>
      <c r="Q552" s="312"/>
      <c r="R552" s="326" t="e">
        <f t="shared" si="95"/>
        <v>#REF!</v>
      </c>
      <c r="S552" s="329">
        <f t="shared" si="91"/>
        <v>1.92</v>
      </c>
      <c r="T552" s="329" t="e">
        <f t="shared" si="96"/>
        <v>#REF!</v>
      </c>
      <c r="U552" s="326" t="e">
        <f t="shared" si="97"/>
        <v>#REF!</v>
      </c>
    </row>
    <row r="553" spans="1:21" ht="123.75" x14ac:dyDescent="0.2">
      <c r="A553" s="247" t="s">
        <v>955</v>
      </c>
      <c r="B553" s="94" t="s">
        <v>137</v>
      </c>
      <c r="C553" s="94">
        <v>94560</v>
      </c>
      <c r="D553" s="97" t="s">
        <v>1253</v>
      </c>
      <c r="E553" s="94" t="s">
        <v>140</v>
      </c>
      <c r="F553" s="248">
        <v>9.42</v>
      </c>
      <c r="G553" s="259">
        <f>ROUND(J553-(J553*$K$16),2)</f>
        <v>304.70999999999998</v>
      </c>
      <c r="H553" s="248" t="e">
        <f>ROUND(G553*(1+#REF!),2)</f>
        <v>#REF!</v>
      </c>
      <c r="I553" s="248" t="e">
        <f>F553*H553</f>
        <v>#REF!</v>
      </c>
      <c r="J553" s="262">
        <v>395.22</v>
      </c>
      <c r="L553" s="243">
        <v>304.70999999999998</v>
      </c>
      <c r="N553" s="310"/>
      <c r="O553" s="312"/>
      <c r="P553" s="312"/>
      <c r="Q553" s="312"/>
      <c r="R553" s="326" t="e">
        <f t="shared" si="95"/>
        <v>#REF!</v>
      </c>
      <c r="S553" s="329">
        <f t="shared" si="91"/>
        <v>9.42</v>
      </c>
      <c r="T553" s="329" t="e">
        <f t="shared" si="96"/>
        <v>#REF!</v>
      </c>
      <c r="U553" s="326" t="e">
        <f t="shared" si="97"/>
        <v>#REF!</v>
      </c>
    </row>
    <row r="554" spans="1:21" ht="191.25" x14ac:dyDescent="0.2">
      <c r="A554" s="247" t="s">
        <v>956</v>
      </c>
      <c r="B554" s="94" t="s">
        <v>137</v>
      </c>
      <c r="C554" s="94">
        <v>90820</v>
      </c>
      <c r="D554" s="97" t="s">
        <v>1264</v>
      </c>
      <c r="E554" s="94" t="s">
        <v>352</v>
      </c>
      <c r="F554" s="248">
        <v>2</v>
      </c>
      <c r="G554" s="259">
        <f>ROUND(J554-(J554*$K$16),2)</f>
        <v>211.76</v>
      </c>
      <c r="H554" s="248" t="e">
        <f>ROUND(G554*(1+#REF!),2)</f>
        <v>#REF!</v>
      </c>
      <c r="I554" s="248" t="e">
        <f>F554*H554</f>
        <v>#REF!</v>
      </c>
      <c r="J554" s="262">
        <v>274.64999999999998</v>
      </c>
      <c r="L554" s="243">
        <v>211.76</v>
      </c>
      <c r="N554" s="310"/>
      <c r="O554" s="312"/>
      <c r="P554" s="312"/>
      <c r="Q554" s="312"/>
      <c r="R554" s="326" t="e">
        <f t="shared" si="95"/>
        <v>#REF!</v>
      </c>
      <c r="S554" s="329">
        <f t="shared" si="91"/>
        <v>2</v>
      </c>
      <c r="T554" s="329" t="e">
        <f t="shared" si="96"/>
        <v>#REF!</v>
      </c>
      <c r="U554" s="326" t="e">
        <f t="shared" si="97"/>
        <v>#REF!</v>
      </c>
    </row>
    <row r="555" spans="1:21" ht="90" x14ac:dyDescent="0.2">
      <c r="A555" s="247" t="s">
        <v>957</v>
      </c>
      <c r="B555" s="94" t="s">
        <v>137</v>
      </c>
      <c r="C555" s="94" t="s">
        <v>958</v>
      </c>
      <c r="D555" s="97" t="s">
        <v>959</v>
      </c>
      <c r="E555" s="94" t="s">
        <v>140</v>
      </c>
      <c r="F555" s="248">
        <f>3.7*2.1</f>
        <v>7.7700000000000005</v>
      </c>
      <c r="G555" s="259">
        <f>ROUND(J555-(J555*$K$16),2)</f>
        <v>369.78</v>
      </c>
      <c r="H555" s="248" t="e">
        <f>ROUND(G555*(1+#REF!),2)</f>
        <v>#REF!</v>
      </c>
      <c r="I555" s="248" t="e">
        <f>F555*H555</f>
        <v>#REF!</v>
      </c>
      <c r="J555" s="262">
        <v>479.61</v>
      </c>
      <c r="L555" s="243">
        <v>369.78</v>
      </c>
      <c r="N555" s="310"/>
      <c r="O555" s="312"/>
      <c r="P555" s="312"/>
      <c r="Q555" s="312"/>
      <c r="R555" s="326" t="e">
        <f t="shared" si="95"/>
        <v>#REF!</v>
      </c>
      <c r="S555" s="329">
        <f t="shared" si="91"/>
        <v>7.7700000000000005</v>
      </c>
      <c r="T555" s="329" t="e">
        <f t="shared" si="96"/>
        <v>#REF!</v>
      </c>
      <c r="U555" s="326" t="e">
        <f t="shared" si="97"/>
        <v>#REF!</v>
      </c>
    </row>
    <row r="556" spans="1:21" ht="67.5" x14ac:dyDescent="0.2">
      <c r="A556" s="247" t="s">
        <v>960</v>
      </c>
      <c r="B556" s="94" t="s">
        <v>137</v>
      </c>
      <c r="C556" s="94">
        <v>72116</v>
      </c>
      <c r="D556" s="97" t="s">
        <v>961</v>
      </c>
      <c r="E556" s="94" t="s">
        <v>140</v>
      </c>
      <c r="F556" s="248">
        <v>7.98</v>
      </c>
      <c r="G556" s="259">
        <f>ROUND(J556-(J556*$K$16),2)</f>
        <v>51.78</v>
      </c>
      <c r="H556" s="248" t="e">
        <f>ROUND(G556*(1+#REF!),2)</f>
        <v>#REF!</v>
      </c>
      <c r="I556" s="248" t="e">
        <f>F556*H556</f>
        <v>#REF!</v>
      </c>
      <c r="J556" s="262">
        <v>67.16</v>
      </c>
      <c r="L556" s="243">
        <v>51.78</v>
      </c>
      <c r="N556" s="310"/>
      <c r="O556" s="312"/>
      <c r="P556" s="312"/>
      <c r="Q556" s="312"/>
      <c r="R556" s="326" t="e">
        <f t="shared" si="95"/>
        <v>#REF!</v>
      </c>
      <c r="S556" s="329">
        <f t="shared" si="91"/>
        <v>7.98</v>
      </c>
      <c r="T556" s="329" t="e">
        <f t="shared" si="96"/>
        <v>#REF!</v>
      </c>
      <c r="U556" s="326" t="e">
        <f t="shared" si="97"/>
        <v>#REF!</v>
      </c>
    </row>
    <row r="557" spans="1:21" ht="12.75" x14ac:dyDescent="0.2">
      <c r="A557" s="252" t="s">
        <v>962</v>
      </c>
      <c r="B557" s="253"/>
      <c r="C557" s="254"/>
      <c r="D557" s="96" t="s">
        <v>963</v>
      </c>
      <c r="E557" s="254"/>
      <c r="F557" s="255"/>
      <c r="G557" s="255"/>
      <c r="H557" s="255"/>
      <c r="I557" s="256"/>
      <c r="J557" s="255"/>
      <c r="N557" s="330"/>
      <c r="O557" s="335"/>
      <c r="P557" s="335"/>
      <c r="Q557" s="335"/>
      <c r="R557" s="336"/>
      <c r="S557" s="337"/>
      <c r="T557" s="337"/>
      <c r="U557" s="336"/>
    </row>
    <row r="558" spans="1:21" ht="168.75" x14ac:dyDescent="0.2">
      <c r="A558" s="247" t="s">
        <v>964</v>
      </c>
      <c r="B558" s="94" t="s">
        <v>137</v>
      </c>
      <c r="C558" s="94" t="s">
        <v>1287</v>
      </c>
      <c r="D558" s="97" t="s">
        <v>1288</v>
      </c>
      <c r="E558" s="94" t="s">
        <v>140</v>
      </c>
      <c r="F558" s="248">
        <v>65.94</v>
      </c>
      <c r="G558" s="259">
        <f>ROUND(J558-(J558*$K$16),2)</f>
        <v>39.090000000000003</v>
      </c>
      <c r="H558" s="248" t="e">
        <f>ROUND(G558*(1+#REF!),2)</f>
        <v>#REF!</v>
      </c>
      <c r="I558" s="248" t="e">
        <f>F558*H558</f>
        <v>#REF!</v>
      </c>
      <c r="J558" s="259">
        <v>50.7</v>
      </c>
      <c r="L558" s="243">
        <v>39.090000000000003</v>
      </c>
      <c r="N558" s="310"/>
      <c r="O558" s="312"/>
      <c r="P558" s="312"/>
      <c r="Q558" s="312"/>
      <c r="R558" s="326" t="e">
        <f t="shared" si="95"/>
        <v>#REF!</v>
      </c>
      <c r="S558" s="329">
        <f t="shared" si="91"/>
        <v>65.94</v>
      </c>
      <c r="T558" s="329" t="e">
        <f t="shared" si="96"/>
        <v>#REF!</v>
      </c>
      <c r="U558" s="326" t="e">
        <f t="shared" si="97"/>
        <v>#REF!</v>
      </c>
    </row>
    <row r="559" spans="1:21" ht="236.25" x14ac:dyDescent="0.2">
      <c r="A559" s="247" t="s">
        <v>965</v>
      </c>
      <c r="B559" s="94" t="s">
        <v>137</v>
      </c>
      <c r="C559" s="94">
        <v>94207</v>
      </c>
      <c r="D559" s="97" t="s">
        <v>1256</v>
      </c>
      <c r="E559" s="94" t="s">
        <v>140</v>
      </c>
      <c r="F559" s="264">
        <v>65.94</v>
      </c>
      <c r="G559" s="259">
        <f>ROUND(J559-(J559*$K$16),2)</f>
        <v>21.3</v>
      </c>
      <c r="H559" s="248" t="e">
        <f>ROUND(G559*(1+#REF!),2)</f>
        <v>#REF!</v>
      </c>
      <c r="I559" s="248" t="e">
        <f>F559*H559</f>
        <v>#REF!</v>
      </c>
      <c r="J559" s="262">
        <v>27.63</v>
      </c>
      <c r="L559" s="243">
        <v>21.3</v>
      </c>
      <c r="N559" s="310"/>
      <c r="O559" s="312"/>
      <c r="P559" s="312"/>
      <c r="Q559" s="312"/>
      <c r="R559" s="326" t="e">
        <f t="shared" si="95"/>
        <v>#REF!</v>
      </c>
      <c r="S559" s="329">
        <f t="shared" si="91"/>
        <v>65.94</v>
      </c>
      <c r="T559" s="329" t="e">
        <f t="shared" si="96"/>
        <v>#REF!</v>
      </c>
      <c r="U559" s="326" t="e">
        <f t="shared" si="97"/>
        <v>#REF!</v>
      </c>
    </row>
    <row r="560" spans="1:21" ht="45" x14ac:dyDescent="0.2">
      <c r="A560" s="252" t="s">
        <v>966</v>
      </c>
      <c r="B560" s="253"/>
      <c r="C560" s="254"/>
      <c r="D560" s="96" t="s">
        <v>967</v>
      </c>
      <c r="E560" s="254"/>
      <c r="F560" s="255"/>
      <c r="G560" s="255"/>
      <c r="H560" s="255"/>
      <c r="I560" s="256"/>
      <c r="J560" s="255"/>
      <c r="N560" s="330"/>
      <c r="O560" s="335"/>
      <c r="P560" s="335"/>
      <c r="Q560" s="335"/>
      <c r="R560" s="336"/>
      <c r="S560" s="337"/>
      <c r="T560" s="337"/>
      <c r="U560" s="336"/>
    </row>
    <row r="561" spans="1:21" ht="90" x14ac:dyDescent="0.2">
      <c r="A561" s="247" t="s">
        <v>968</v>
      </c>
      <c r="B561" s="94" t="s">
        <v>151</v>
      </c>
      <c r="C561" s="94" t="s">
        <v>969</v>
      </c>
      <c r="D561" s="97" t="s">
        <v>970</v>
      </c>
      <c r="E561" s="94" t="s">
        <v>352</v>
      </c>
      <c r="F561" s="264">
        <v>8</v>
      </c>
      <c r="G561" s="259">
        <f t="shared" ref="G561:G572" si="98">ROUND(J561-(J561*$K$16),2)</f>
        <v>62.92</v>
      </c>
      <c r="H561" s="248" t="e">
        <f>ROUND(G561*(1+#REF!),2)</f>
        <v>#REF!</v>
      </c>
      <c r="I561" s="248" t="e">
        <f t="shared" ref="I561:I572" si="99">F561*H561</f>
        <v>#REF!</v>
      </c>
      <c r="J561" s="262">
        <v>81.61</v>
      </c>
      <c r="L561" s="243">
        <v>62.92</v>
      </c>
      <c r="N561" s="310"/>
      <c r="O561" s="312"/>
      <c r="P561" s="312"/>
      <c r="Q561" s="312"/>
      <c r="R561" s="326" t="e">
        <f t="shared" si="95"/>
        <v>#REF!</v>
      </c>
      <c r="S561" s="329">
        <f t="shared" si="91"/>
        <v>8</v>
      </c>
      <c r="T561" s="329" t="e">
        <f t="shared" si="96"/>
        <v>#REF!</v>
      </c>
      <c r="U561" s="326" t="e">
        <f t="shared" si="97"/>
        <v>#REF!</v>
      </c>
    </row>
    <row r="562" spans="1:21" ht="157.5" x14ac:dyDescent="0.2">
      <c r="A562" s="247" t="s">
        <v>971</v>
      </c>
      <c r="B562" s="94" t="s">
        <v>151</v>
      </c>
      <c r="C562" s="94" t="s">
        <v>972</v>
      </c>
      <c r="D562" s="97" t="s">
        <v>973</v>
      </c>
      <c r="E562" s="94" t="s">
        <v>352</v>
      </c>
      <c r="F562" s="264">
        <v>2</v>
      </c>
      <c r="G562" s="259">
        <f t="shared" si="98"/>
        <v>37.590000000000003</v>
      </c>
      <c r="H562" s="248" t="e">
        <f>ROUND(G562*(1+#REF!),2)</f>
        <v>#REF!</v>
      </c>
      <c r="I562" s="248" t="e">
        <f t="shared" si="99"/>
        <v>#REF!</v>
      </c>
      <c r="J562" s="262">
        <v>48.76</v>
      </c>
      <c r="L562" s="243">
        <v>37.590000000000003</v>
      </c>
      <c r="N562" s="310"/>
      <c r="O562" s="312"/>
      <c r="P562" s="312"/>
      <c r="Q562" s="312"/>
      <c r="R562" s="326" t="e">
        <f t="shared" si="95"/>
        <v>#REF!</v>
      </c>
      <c r="S562" s="329">
        <f t="shared" si="91"/>
        <v>2</v>
      </c>
      <c r="T562" s="329" t="e">
        <f t="shared" si="96"/>
        <v>#REF!</v>
      </c>
      <c r="U562" s="326" t="e">
        <f t="shared" si="97"/>
        <v>#REF!</v>
      </c>
    </row>
    <row r="563" spans="1:21" ht="146.25" x14ac:dyDescent="0.2">
      <c r="A563" s="247" t="s">
        <v>974</v>
      </c>
      <c r="B563" s="94" t="s">
        <v>151</v>
      </c>
      <c r="C563" s="94" t="s">
        <v>975</v>
      </c>
      <c r="D563" s="97" t="s">
        <v>976</v>
      </c>
      <c r="E563" s="94" t="s">
        <v>352</v>
      </c>
      <c r="F563" s="264">
        <v>6</v>
      </c>
      <c r="G563" s="259">
        <f t="shared" si="98"/>
        <v>54.78</v>
      </c>
      <c r="H563" s="248" t="e">
        <f>ROUND(G563*(1+#REF!),2)</f>
        <v>#REF!</v>
      </c>
      <c r="I563" s="248" t="e">
        <f t="shared" si="99"/>
        <v>#REF!</v>
      </c>
      <c r="J563" s="262">
        <v>71.05</v>
      </c>
      <c r="L563" s="243">
        <v>54.78</v>
      </c>
      <c r="N563" s="310"/>
      <c r="O563" s="312"/>
      <c r="P563" s="312"/>
      <c r="Q563" s="312"/>
      <c r="R563" s="326" t="e">
        <f t="shared" si="95"/>
        <v>#REF!</v>
      </c>
      <c r="S563" s="329">
        <f t="shared" ref="S563:S626" si="100">F563-P563</f>
        <v>6</v>
      </c>
      <c r="T563" s="329" t="e">
        <f t="shared" si="96"/>
        <v>#REF!</v>
      </c>
      <c r="U563" s="326" t="e">
        <f t="shared" si="97"/>
        <v>#REF!</v>
      </c>
    </row>
    <row r="564" spans="1:21" ht="112.5" x14ac:dyDescent="0.2">
      <c r="A564" s="247" t="s">
        <v>977</v>
      </c>
      <c r="B564" s="94" t="s">
        <v>151</v>
      </c>
      <c r="C564" s="94" t="s">
        <v>978</v>
      </c>
      <c r="D564" s="97" t="s">
        <v>979</v>
      </c>
      <c r="E564" s="94" t="s">
        <v>352</v>
      </c>
      <c r="F564" s="264">
        <v>2</v>
      </c>
      <c r="G564" s="259">
        <f t="shared" si="98"/>
        <v>54.93</v>
      </c>
      <c r="H564" s="248" t="e">
        <f>ROUND(G564*(1+#REF!),2)</f>
        <v>#REF!</v>
      </c>
      <c r="I564" s="248" t="e">
        <f t="shared" si="99"/>
        <v>#REF!</v>
      </c>
      <c r="J564" s="262">
        <v>71.239999999999995</v>
      </c>
      <c r="L564" s="243">
        <v>54.93</v>
      </c>
      <c r="N564" s="310"/>
      <c r="O564" s="312"/>
      <c r="P564" s="312"/>
      <c r="Q564" s="312"/>
      <c r="R564" s="326" t="e">
        <f t="shared" si="95"/>
        <v>#REF!</v>
      </c>
      <c r="S564" s="329">
        <f t="shared" si="100"/>
        <v>2</v>
      </c>
      <c r="T564" s="329" t="e">
        <f t="shared" si="96"/>
        <v>#REF!</v>
      </c>
      <c r="U564" s="326" t="e">
        <f t="shared" si="97"/>
        <v>#REF!</v>
      </c>
    </row>
    <row r="565" spans="1:21" ht="123.75" x14ac:dyDescent="0.2">
      <c r="A565" s="247" t="s">
        <v>980</v>
      </c>
      <c r="B565" s="94" t="s">
        <v>137</v>
      </c>
      <c r="C565" s="94" t="s">
        <v>1259</v>
      </c>
      <c r="D565" s="97" t="s">
        <v>981</v>
      </c>
      <c r="E565" s="94" t="s">
        <v>352</v>
      </c>
      <c r="F565" s="264">
        <v>5</v>
      </c>
      <c r="G565" s="259">
        <f t="shared" si="98"/>
        <v>137.33000000000001</v>
      </c>
      <c r="H565" s="248" t="e">
        <f>ROUND(G565*(1+#REF!),2)</f>
        <v>#REF!</v>
      </c>
      <c r="I565" s="248" t="e">
        <f t="shared" si="99"/>
        <v>#REF!</v>
      </c>
      <c r="J565" s="262">
        <v>178.12</v>
      </c>
      <c r="L565" s="243">
        <v>137.33000000000001</v>
      </c>
      <c r="N565" s="310"/>
      <c r="O565" s="312"/>
      <c r="P565" s="312"/>
      <c r="Q565" s="312"/>
      <c r="R565" s="326" t="e">
        <f t="shared" si="95"/>
        <v>#REF!</v>
      </c>
      <c r="S565" s="329">
        <f t="shared" si="100"/>
        <v>5</v>
      </c>
      <c r="T565" s="329" t="e">
        <f t="shared" si="96"/>
        <v>#REF!</v>
      </c>
      <c r="U565" s="326" t="e">
        <f t="shared" si="97"/>
        <v>#REF!</v>
      </c>
    </row>
    <row r="566" spans="1:21" ht="123.75" x14ac:dyDescent="0.2">
      <c r="A566" s="247" t="s">
        <v>982</v>
      </c>
      <c r="B566" s="94" t="s">
        <v>137</v>
      </c>
      <c r="C566" s="94">
        <v>86888</v>
      </c>
      <c r="D566" s="97" t="s">
        <v>1249</v>
      </c>
      <c r="E566" s="94" t="s">
        <v>352</v>
      </c>
      <c r="F566" s="264">
        <v>2</v>
      </c>
      <c r="G566" s="259">
        <f t="shared" si="98"/>
        <v>318.83999999999997</v>
      </c>
      <c r="H566" s="248" t="e">
        <f>ROUND(G566*(1+#REF!),2)</f>
        <v>#REF!</v>
      </c>
      <c r="I566" s="248" t="e">
        <f t="shared" si="99"/>
        <v>#REF!</v>
      </c>
      <c r="J566" s="262">
        <v>413.54</v>
      </c>
      <c r="L566" s="243">
        <v>318.83999999999997</v>
      </c>
      <c r="N566" s="310"/>
      <c r="O566" s="312"/>
      <c r="P566" s="312"/>
      <c r="Q566" s="312"/>
      <c r="R566" s="326" t="e">
        <f t="shared" si="95"/>
        <v>#REF!</v>
      </c>
      <c r="S566" s="329">
        <f t="shared" si="100"/>
        <v>2</v>
      </c>
      <c r="T566" s="329" t="e">
        <f t="shared" si="96"/>
        <v>#REF!</v>
      </c>
      <c r="U566" s="326" t="e">
        <f t="shared" si="97"/>
        <v>#REF!</v>
      </c>
    </row>
    <row r="567" spans="1:21" ht="225" x14ac:dyDescent="0.2">
      <c r="A567" s="247" t="s">
        <v>983</v>
      </c>
      <c r="B567" s="94" t="s">
        <v>137</v>
      </c>
      <c r="C567" s="94" t="s">
        <v>984</v>
      </c>
      <c r="D567" s="97" t="s">
        <v>985</v>
      </c>
      <c r="E567" s="94" t="s">
        <v>352</v>
      </c>
      <c r="F567" s="264">
        <v>1</v>
      </c>
      <c r="G567" s="259">
        <f t="shared" si="98"/>
        <v>372.8</v>
      </c>
      <c r="H567" s="248" t="e">
        <f>ROUND(G567*(1+#REF!),2)</f>
        <v>#REF!</v>
      </c>
      <c r="I567" s="248" t="e">
        <f t="shared" si="99"/>
        <v>#REF!</v>
      </c>
      <c r="J567" s="262">
        <v>483.53</v>
      </c>
      <c r="L567" s="243">
        <v>372.8</v>
      </c>
      <c r="N567" s="310"/>
      <c r="O567" s="312"/>
      <c r="P567" s="312"/>
      <c r="Q567" s="312"/>
      <c r="R567" s="326" t="e">
        <f t="shared" si="95"/>
        <v>#REF!</v>
      </c>
      <c r="S567" s="329">
        <f t="shared" si="100"/>
        <v>1</v>
      </c>
      <c r="T567" s="329" t="e">
        <f t="shared" si="96"/>
        <v>#REF!</v>
      </c>
      <c r="U567" s="326" t="e">
        <f t="shared" si="97"/>
        <v>#REF!</v>
      </c>
    </row>
    <row r="568" spans="1:21" ht="123.75" x14ac:dyDescent="0.2">
      <c r="A568" s="247" t="s">
        <v>986</v>
      </c>
      <c r="B568" s="94" t="s">
        <v>137</v>
      </c>
      <c r="C568" s="94">
        <v>86902</v>
      </c>
      <c r="D568" s="97" t="s">
        <v>987</v>
      </c>
      <c r="E568" s="94" t="s">
        <v>352</v>
      </c>
      <c r="F568" s="264">
        <v>2</v>
      </c>
      <c r="G568" s="259">
        <f t="shared" si="98"/>
        <v>157.65</v>
      </c>
      <c r="H568" s="248" t="e">
        <f>ROUND(G568*(1+#REF!),2)</f>
        <v>#REF!</v>
      </c>
      <c r="I568" s="248" t="e">
        <f t="shared" si="99"/>
        <v>#REF!</v>
      </c>
      <c r="J568" s="262">
        <v>204.48</v>
      </c>
      <c r="L568" s="243">
        <v>157.65</v>
      </c>
      <c r="N568" s="310"/>
      <c r="O568" s="312"/>
      <c r="P568" s="312"/>
      <c r="Q568" s="312"/>
      <c r="R568" s="326" t="e">
        <f t="shared" si="95"/>
        <v>#REF!</v>
      </c>
      <c r="S568" s="329">
        <f t="shared" si="100"/>
        <v>2</v>
      </c>
      <c r="T568" s="329" t="e">
        <f t="shared" si="96"/>
        <v>#REF!</v>
      </c>
      <c r="U568" s="326" t="e">
        <f t="shared" si="97"/>
        <v>#REF!</v>
      </c>
    </row>
    <row r="569" spans="1:21" ht="78.75" x14ac:dyDescent="0.2">
      <c r="A569" s="247" t="s">
        <v>988</v>
      </c>
      <c r="B569" s="94" t="s">
        <v>151</v>
      </c>
      <c r="C569" s="94" t="s">
        <v>989</v>
      </c>
      <c r="D569" s="97" t="s">
        <v>990</v>
      </c>
      <c r="E569" s="94" t="s">
        <v>352</v>
      </c>
      <c r="F569" s="264">
        <v>3</v>
      </c>
      <c r="G569" s="259">
        <f t="shared" si="98"/>
        <v>230.02</v>
      </c>
      <c r="H569" s="248" t="e">
        <f>ROUND(G569*(1+#REF!),2)</f>
        <v>#REF!</v>
      </c>
      <c r="I569" s="248" t="e">
        <f t="shared" si="99"/>
        <v>#REF!</v>
      </c>
      <c r="J569" s="262">
        <v>298.33999999999997</v>
      </c>
      <c r="L569" s="243">
        <v>230.02</v>
      </c>
      <c r="N569" s="310"/>
      <c r="O569" s="312"/>
      <c r="P569" s="312"/>
      <c r="Q569" s="312"/>
      <c r="R569" s="326" t="e">
        <f t="shared" si="95"/>
        <v>#REF!</v>
      </c>
      <c r="S569" s="329">
        <f t="shared" si="100"/>
        <v>3</v>
      </c>
      <c r="T569" s="329" t="e">
        <f t="shared" si="96"/>
        <v>#REF!</v>
      </c>
      <c r="U569" s="326" t="e">
        <f t="shared" si="97"/>
        <v>#REF!</v>
      </c>
    </row>
    <row r="570" spans="1:21" ht="247.5" x14ac:dyDescent="0.2">
      <c r="A570" s="247" t="s">
        <v>991</v>
      </c>
      <c r="B570" s="94" t="s">
        <v>137</v>
      </c>
      <c r="C570" s="94">
        <v>86920</v>
      </c>
      <c r="D570" s="97" t="s">
        <v>992</v>
      </c>
      <c r="E570" s="94" t="s">
        <v>352</v>
      </c>
      <c r="F570" s="264">
        <v>1</v>
      </c>
      <c r="G570" s="259">
        <f t="shared" si="98"/>
        <v>553.52</v>
      </c>
      <c r="H570" s="248" t="e">
        <f>ROUND(G570*(1+#REF!),2)</f>
        <v>#REF!</v>
      </c>
      <c r="I570" s="248" t="e">
        <f t="shared" si="99"/>
        <v>#REF!</v>
      </c>
      <c r="J570" s="262">
        <v>717.93</v>
      </c>
      <c r="L570" s="243">
        <v>553.52</v>
      </c>
      <c r="N570" s="310"/>
      <c r="O570" s="312"/>
      <c r="P570" s="312"/>
      <c r="Q570" s="312"/>
      <c r="R570" s="326" t="e">
        <f t="shared" si="95"/>
        <v>#REF!</v>
      </c>
      <c r="S570" s="329">
        <f t="shared" si="100"/>
        <v>1</v>
      </c>
      <c r="T570" s="329" t="e">
        <f t="shared" si="96"/>
        <v>#REF!</v>
      </c>
      <c r="U570" s="326" t="e">
        <f t="shared" si="97"/>
        <v>#REF!</v>
      </c>
    </row>
    <row r="571" spans="1:21" ht="101.25" x14ac:dyDescent="0.2">
      <c r="A571" s="247" t="s">
        <v>993</v>
      </c>
      <c r="B571" s="94" t="s">
        <v>151</v>
      </c>
      <c r="C571" s="94" t="s">
        <v>994</v>
      </c>
      <c r="D571" s="97" t="s">
        <v>995</v>
      </c>
      <c r="E571" s="94" t="s">
        <v>140</v>
      </c>
      <c r="F571" s="264">
        <f>3.85*1.3</f>
        <v>5.0049999999999999</v>
      </c>
      <c r="G571" s="259">
        <f t="shared" si="98"/>
        <v>234.11</v>
      </c>
      <c r="H571" s="248" t="e">
        <f>ROUND(G571*(1+#REF!),2)</f>
        <v>#REF!</v>
      </c>
      <c r="I571" s="248" t="e">
        <f t="shared" si="99"/>
        <v>#REF!</v>
      </c>
      <c r="J571" s="262">
        <v>303.64</v>
      </c>
      <c r="L571" s="243">
        <v>234.11</v>
      </c>
      <c r="N571" s="310"/>
      <c r="O571" s="312"/>
      <c r="P571" s="312"/>
      <c r="Q571" s="312"/>
      <c r="R571" s="326" t="e">
        <f t="shared" si="95"/>
        <v>#REF!</v>
      </c>
      <c r="S571" s="329">
        <f t="shared" si="100"/>
        <v>5.0049999999999999</v>
      </c>
      <c r="T571" s="329" t="e">
        <f t="shared" si="96"/>
        <v>#REF!</v>
      </c>
      <c r="U571" s="326" t="e">
        <f t="shared" si="97"/>
        <v>#REF!</v>
      </c>
    </row>
    <row r="572" spans="1:21" ht="123.75" x14ac:dyDescent="0.2">
      <c r="A572" s="247" t="s">
        <v>996</v>
      </c>
      <c r="B572" s="94" t="s">
        <v>137</v>
      </c>
      <c r="C572" s="94">
        <v>6893</v>
      </c>
      <c r="D572" s="97" t="s">
        <v>997</v>
      </c>
      <c r="E572" s="94" t="s">
        <v>140</v>
      </c>
      <c r="F572" s="264">
        <f>1.85*0.7</f>
        <v>1.2949999999999999</v>
      </c>
      <c r="G572" s="259">
        <f t="shared" si="98"/>
        <v>209.6</v>
      </c>
      <c r="H572" s="248" t="e">
        <f>ROUND(G572*(1+#REF!),2)</f>
        <v>#REF!</v>
      </c>
      <c r="I572" s="248" t="e">
        <f t="shared" si="99"/>
        <v>#REF!</v>
      </c>
      <c r="J572" s="262">
        <v>271.86</v>
      </c>
      <c r="L572" s="243">
        <v>209.6</v>
      </c>
      <c r="N572" s="310"/>
      <c r="O572" s="312"/>
      <c r="P572" s="312"/>
      <c r="Q572" s="312"/>
      <c r="R572" s="326" t="e">
        <f t="shared" si="95"/>
        <v>#REF!</v>
      </c>
      <c r="S572" s="329">
        <f t="shared" si="100"/>
        <v>1.2949999999999999</v>
      </c>
      <c r="T572" s="329" t="e">
        <f t="shared" si="96"/>
        <v>#REF!</v>
      </c>
      <c r="U572" s="326" t="e">
        <f t="shared" si="97"/>
        <v>#REF!</v>
      </c>
    </row>
    <row r="573" spans="1:21" ht="22.5" x14ac:dyDescent="0.2">
      <c r="A573" s="252" t="s">
        <v>998</v>
      </c>
      <c r="B573" s="253"/>
      <c r="C573" s="254"/>
      <c r="D573" s="96" t="s">
        <v>999</v>
      </c>
      <c r="E573" s="254"/>
      <c r="F573" s="255"/>
      <c r="G573" s="255"/>
      <c r="H573" s="255"/>
      <c r="I573" s="256"/>
      <c r="J573" s="255"/>
      <c r="N573" s="330"/>
      <c r="O573" s="335"/>
      <c r="P573" s="335"/>
      <c r="Q573" s="335"/>
      <c r="R573" s="336"/>
      <c r="S573" s="337"/>
      <c r="T573" s="337"/>
      <c r="U573" s="336"/>
    </row>
    <row r="574" spans="1:21" ht="146.25" x14ac:dyDescent="0.2">
      <c r="A574" s="247" t="s">
        <v>1000</v>
      </c>
      <c r="B574" s="94" t="s">
        <v>151</v>
      </c>
      <c r="C574" s="282" t="s">
        <v>1001</v>
      </c>
      <c r="D574" s="97" t="s">
        <v>1002</v>
      </c>
      <c r="E574" s="94" t="s">
        <v>352</v>
      </c>
      <c r="F574" s="264">
        <v>9</v>
      </c>
      <c r="G574" s="259">
        <f>ROUND(J574-(J574*$K$16),2)</f>
        <v>117.28</v>
      </c>
      <c r="H574" s="248" t="e">
        <f>ROUND(G574*(1+#REF!),2)</f>
        <v>#REF!</v>
      </c>
      <c r="I574" s="248" t="e">
        <f>F574*H574</f>
        <v>#REF!</v>
      </c>
      <c r="J574" s="262">
        <v>152.11000000000001</v>
      </c>
      <c r="L574" s="243">
        <v>117.28</v>
      </c>
      <c r="N574" s="310"/>
      <c r="O574" s="312"/>
      <c r="P574" s="312"/>
      <c r="Q574" s="312"/>
      <c r="R574" s="326" t="e">
        <f t="shared" si="95"/>
        <v>#REF!</v>
      </c>
      <c r="S574" s="329">
        <f t="shared" si="100"/>
        <v>9</v>
      </c>
      <c r="T574" s="329" t="e">
        <f t="shared" si="96"/>
        <v>#REF!</v>
      </c>
      <c r="U574" s="326" t="e">
        <f t="shared" si="97"/>
        <v>#REF!</v>
      </c>
    </row>
    <row r="575" spans="1:21" ht="101.25" x14ac:dyDescent="0.2">
      <c r="A575" s="247" t="s">
        <v>1003</v>
      </c>
      <c r="B575" s="94" t="s">
        <v>151</v>
      </c>
      <c r="C575" s="94" t="s">
        <v>1004</v>
      </c>
      <c r="D575" s="97" t="s">
        <v>1005</v>
      </c>
      <c r="E575" s="94" t="s">
        <v>352</v>
      </c>
      <c r="F575" s="264">
        <v>15</v>
      </c>
      <c r="G575" s="259">
        <f>ROUND(J575-(J575*$K$16),2)</f>
        <v>117.28</v>
      </c>
      <c r="H575" s="248" t="e">
        <f>ROUND(G575*(1+#REF!),2)</f>
        <v>#REF!</v>
      </c>
      <c r="I575" s="248" t="e">
        <f>F575*H575</f>
        <v>#REF!</v>
      </c>
      <c r="J575" s="262">
        <v>152.11000000000001</v>
      </c>
      <c r="L575" s="243">
        <v>117.28</v>
      </c>
      <c r="N575" s="310"/>
      <c r="O575" s="312"/>
      <c r="P575" s="312"/>
      <c r="Q575" s="312"/>
      <c r="R575" s="326" t="e">
        <f t="shared" si="95"/>
        <v>#REF!</v>
      </c>
      <c r="S575" s="329">
        <f t="shared" si="100"/>
        <v>15</v>
      </c>
      <c r="T575" s="329" t="e">
        <f t="shared" si="96"/>
        <v>#REF!</v>
      </c>
      <c r="U575" s="326" t="e">
        <f t="shared" si="97"/>
        <v>#REF!</v>
      </c>
    </row>
    <row r="576" spans="1:21" ht="157.5" x14ac:dyDescent="0.2">
      <c r="A576" s="247" t="s">
        <v>1006</v>
      </c>
      <c r="B576" s="94" t="s">
        <v>137</v>
      </c>
      <c r="C576" s="94">
        <v>91929</v>
      </c>
      <c r="D576" s="97" t="s">
        <v>1007</v>
      </c>
      <c r="E576" s="94" t="s">
        <v>50</v>
      </c>
      <c r="F576" s="264">
        <v>300</v>
      </c>
      <c r="G576" s="259">
        <f>ROUND(J576-(J576*$K$16),2)</f>
        <v>2.65</v>
      </c>
      <c r="H576" s="248" t="e">
        <f>ROUND(G576*(1+#REF!),2)</f>
        <v>#REF!</v>
      </c>
      <c r="I576" s="248" t="e">
        <f>F576*H576</f>
        <v>#REF!</v>
      </c>
      <c r="J576" s="262">
        <v>3.44</v>
      </c>
      <c r="L576" s="243">
        <v>2.65</v>
      </c>
      <c r="N576" s="310"/>
      <c r="O576" s="312"/>
      <c r="P576" s="312"/>
      <c r="Q576" s="312"/>
      <c r="R576" s="326" t="e">
        <f t="shared" si="95"/>
        <v>#REF!</v>
      </c>
      <c r="S576" s="329">
        <f t="shared" si="100"/>
        <v>300</v>
      </c>
      <c r="T576" s="329" t="e">
        <f t="shared" si="96"/>
        <v>#REF!</v>
      </c>
      <c r="U576" s="326" t="e">
        <f t="shared" si="97"/>
        <v>#REF!</v>
      </c>
    </row>
    <row r="577" spans="1:21" ht="202.5" x14ac:dyDescent="0.2">
      <c r="A577" s="247" t="s">
        <v>1008</v>
      </c>
      <c r="B577" s="94" t="s">
        <v>137</v>
      </c>
      <c r="C577" s="94" t="s">
        <v>1009</v>
      </c>
      <c r="D577" s="97" t="s">
        <v>1010</v>
      </c>
      <c r="E577" s="94" t="s">
        <v>352</v>
      </c>
      <c r="F577" s="264">
        <v>1</v>
      </c>
      <c r="G577" s="259">
        <f>ROUND(J577-(J577*$K$16),2)</f>
        <v>249.12</v>
      </c>
      <c r="H577" s="248" t="e">
        <f>ROUND(G577*(1+#REF!),2)</f>
        <v>#REF!</v>
      </c>
      <c r="I577" s="248" t="e">
        <f>F577*H577</f>
        <v>#REF!</v>
      </c>
      <c r="J577" s="262">
        <v>323.11</v>
      </c>
      <c r="L577" s="243">
        <v>249.12</v>
      </c>
      <c r="N577" s="310"/>
      <c r="O577" s="312"/>
      <c r="P577" s="312"/>
      <c r="Q577" s="312"/>
      <c r="R577" s="326" t="e">
        <f t="shared" si="95"/>
        <v>#REF!</v>
      </c>
      <c r="S577" s="329">
        <f t="shared" si="100"/>
        <v>1</v>
      </c>
      <c r="T577" s="329" t="e">
        <f t="shared" si="96"/>
        <v>#REF!</v>
      </c>
      <c r="U577" s="326" t="e">
        <f t="shared" si="97"/>
        <v>#REF!</v>
      </c>
    </row>
    <row r="578" spans="1:21" ht="135" x14ac:dyDescent="0.2">
      <c r="A578" s="247" t="s">
        <v>1011</v>
      </c>
      <c r="B578" s="94" t="s">
        <v>137</v>
      </c>
      <c r="C578" s="94" t="s">
        <v>1012</v>
      </c>
      <c r="D578" s="97" t="s">
        <v>1013</v>
      </c>
      <c r="E578" s="94" t="s">
        <v>352</v>
      </c>
      <c r="F578" s="264">
        <v>8</v>
      </c>
      <c r="G578" s="259">
        <f>ROUND(J578-(J578*$K$16),2)</f>
        <v>10.31</v>
      </c>
      <c r="H578" s="248" t="e">
        <f>ROUND(G578*(1+#REF!),2)</f>
        <v>#REF!</v>
      </c>
      <c r="I578" s="248" t="e">
        <f>F578*H578</f>
        <v>#REF!</v>
      </c>
      <c r="J578" s="262">
        <v>13.37</v>
      </c>
      <c r="L578" s="243">
        <v>10.31</v>
      </c>
      <c r="N578" s="310"/>
      <c r="O578" s="312"/>
      <c r="P578" s="312"/>
      <c r="Q578" s="312"/>
      <c r="R578" s="326" t="e">
        <f t="shared" si="95"/>
        <v>#REF!</v>
      </c>
      <c r="S578" s="329">
        <f t="shared" si="100"/>
        <v>8</v>
      </c>
      <c r="T578" s="329" t="e">
        <f t="shared" si="96"/>
        <v>#REF!</v>
      </c>
      <c r="U578" s="326" t="e">
        <f t="shared" si="97"/>
        <v>#REF!</v>
      </c>
    </row>
    <row r="579" spans="1:21" ht="33.75" x14ac:dyDescent="0.2">
      <c r="A579" s="252" t="s">
        <v>1014</v>
      </c>
      <c r="B579" s="253"/>
      <c r="C579" s="254"/>
      <c r="D579" s="96" t="s">
        <v>1049</v>
      </c>
      <c r="E579" s="254" t="s">
        <v>133</v>
      </c>
      <c r="F579" s="255" t="s">
        <v>133</v>
      </c>
      <c r="G579" s="255"/>
      <c r="H579" s="255"/>
      <c r="I579" s="256" t="e">
        <f>SUM(I581:I591)</f>
        <v>#REF!</v>
      </c>
      <c r="J579" s="255"/>
      <c r="N579" s="330"/>
      <c r="O579" s="335"/>
      <c r="P579" s="335"/>
      <c r="Q579" s="335"/>
      <c r="R579" s="333" t="e">
        <f t="shared" si="95"/>
        <v>#REF!</v>
      </c>
      <c r="S579" s="337"/>
      <c r="T579" s="338" t="e">
        <f>SUM(T581:T591)</f>
        <v>#REF!</v>
      </c>
      <c r="U579" s="333" t="e">
        <f t="shared" si="97"/>
        <v>#REF!</v>
      </c>
    </row>
    <row r="580" spans="1:21" ht="67.5" x14ac:dyDescent="0.2">
      <c r="A580" s="252" t="s">
        <v>1015</v>
      </c>
      <c r="B580" s="253"/>
      <c r="C580" s="254"/>
      <c r="D580" s="96" t="s">
        <v>165</v>
      </c>
      <c r="E580" s="254"/>
      <c r="F580" s="255"/>
      <c r="G580" s="255"/>
      <c r="H580" s="255"/>
      <c r="I580" s="256"/>
      <c r="J580" s="255"/>
      <c r="N580" s="330"/>
      <c r="O580" s="335"/>
      <c r="P580" s="335"/>
      <c r="Q580" s="335"/>
      <c r="R580" s="333"/>
      <c r="S580" s="337"/>
      <c r="T580" s="337"/>
      <c r="U580" s="333"/>
    </row>
    <row r="581" spans="1:21" ht="135" x14ac:dyDescent="0.2">
      <c r="A581" s="247" t="s">
        <v>1016</v>
      </c>
      <c r="B581" s="267" t="s">
        <v>137</v>
      </c>
      <c r="C581" s="268" t="s">
        <v>675</v>
      </c>
      <c r="D581" s="98" t="s">
        <v>676</v>
      </c>
      <c r="E581" s="94" t="s">
        <v>187</v>
      </c>
      <c r="F581" s="248">
        <f>35*5.93</f>
        <v>207.54999999999998</v>
      </c>
      <c r="G581" s="259">
        <f>ROUND(J581-(J581*$K$16),2)</f>
        <v>2.78</v>
      </c>
      <c r="H581" s="248" t="e">
        <f>ROUND(G581*(1+#REF!),2)</f>
        <v>#REF!</v>
      </c>
      <c r="I581" s="248" t="e">
        <f>F581*H581</f>
        <v>#REF!</v>
      </c>
      <c r="J581" s="262">
        <v>3.6</v>
      </c>
      <c r="L581" s="243">
        <v>2.78</v>
      </c>
      <c r="N581" s="310"/>
      <c r="O581" s="312"/>
      <c r="P581" s="312"/>
      <c r="Q581" s="312"/>
      <c r="R581" s="326" t="e">
        <f t="shared" si="95"/>
        <v>#REF!</v>
      </c>
      <c r="S581" s="329">
        <f t="shared" si="100"/>
        <v>207.54999999999998</v>
      </c>
      <c r="T581" s="329" t="e">
        <f t="shared" si="96"/>
        <v>#REF!</v>
      </c>
      <c r="U581" s="326" t="e">
        <f t="shared" si="97"/>
        <v>#REF!</v>
      </c>
    </row>
    <row r="582" spans="1:21" ht="33.75" x14ac:dyDescent="0.2">
      <c r="A582" s="252" t="s">
        <v>1017</v>
      </c>
      <c r="B582" s="253"/>
      <c r="C582" s="254"/>
      <c r="D582" s="96" t="s">
        <v>295</v>
      </c>
      <c r="E582" s="254"/>
      <c r="F582" s="255"/>
      <c r="G582" s="255"/>
      <c r="H582" s="255"/>
      <c r="I582" s="256"/>
      <c r="J582" s="255"/>
      <c r="N582" s="330"/>
      <c r="O582" s="335"/>
      <c r="P582" s="335"/>
      <c r="Q582" s="335"/>
      <c r="R582" s="336"/>
      <c r="S582" s="337"/>
      <c r="T582" s="337"/>
      <c r="U582" s="336"/>
    </row>
    <row r="583" spans="1:21" ht="303.75" x14ac:dyDescent="0.2">
      <c r="A583" s="247" t="s">
        <v>1018</v>
      </c>
      <c r="B583" s="267" t="s">
        <v>137</v>
      </c>
      <c r="C583" s="94">
        <v>90091</v>
      </c>
      <c r="D583" s="97" t="s">
        <v>1247</v>
      </c>
      <c r="E583" s="94" t="s">
        <v>179</v>
      </c>
      <c r="F583" s="264">
        <v>356.62</v>
      </c>
      <c r="G583" s="259">
        <f t="shared" ref="G583:G591" si="101">ROUND(J583-(J583*$K$16),2)</f>
        <v>3.37</v>
      </c>
      <c r="H583" s="248" t="e">
        <f>ROUND(G583*(1+#REF!),2)</f>
        <v>#REF!</v>
      </c>
      <c r="I583" s="248" t="e">
        <f t="shared" ref="I583:I591" si="102">F583*H583</f>
        <v>#REF!</v>
      </c>
      <c r="J583" s="262">
        <v>4.37</v>
      </c>
      <c r="L583" s="243">
        <v>3.37</v>
      </c>
      <c r="N583" s="310"/>
      <c r="O583" s="312"/>
      <c r="P583" s="312"/>
      <c r="Q583" s="312"/>
      <c r="R583" s="326" t="e">
        <f t="shared" si="95"/>
        <v>#REF!</v>
      </c>
      <c r="S583" s="329">
        <f t="shared" si="100"/>
        <v>356.62</v>
      </c>
      <c r="T583" s="329" t="e">
        <f t="shared" si="96"/>
        <v>#REF!</v>
      </c>
      <c r="U583" s="326" t="e">
        <f t="shared" si="97"/>
        <v>#REF!</v>
      </c>
    </row>
    <row r="584" spans="1:21" ht="135" x14ac:dyDescent="0.2">
      <c r="A584" s="247" t="s">
        <v>1019</v>
      </c>
      <c r="B584" s="269" t="s">
        <v>137</v>
      </c>
      <c r="C584" s="94">
        <v>94097</v>
      </c>
      <c r="D584" s="97" t="s">
        <v>1248</v>
      </c>
      <c r="E584" s="94" t="s">
        <v>140</v>
      </c>
      <c r="F584" s="264">
        <v>267.05</v>
      </c>
      <c r="G584" s="259">
        <f t="shared" si="101"/>
        <v>2.98</v>
      </c>
      <c r="H584" s="248" t="e">
        <f>ROUND(G584*(1+#REF!),2)</f>
        <v>#REF!</v>
      </c>
      <c r="I584" s="248" t="e">
        <f t="shared" si="102"/>
        <v>#REF!</v>
      </c>
      <c r="J584" s="262">
        <v>3.86</v>
      </c>
      <c r="L584" s="243">
        <v>2.98</v>
      </c>
      <c r="N584" s="310"/>
      <c r="O584" s="312"/>
      <c r="P584" s="312"/>
      <c r="Q584" s="312"/>
      <c r="R584" s="326" t="e">
        <f t="shared" si="95"/>
        <v>#REF!</v>
      </c>
      <c r="S584" s="329">
        <f t="shared" si="100"/>
        <v>267.05</v>
      </c>
      <c r="T584" s="329" t="e">
        <f t="shared" si="96"/>
        <v>#REF!</v>
      </c>
      <c r="U584" s="326" t="e">
        <f t="shared" si="97"/>
        <v>#REF!</v>
      </c>
    </row>
    <row r="585" spans="1:21" ht="67.5" x14ac:dyDescent="0.2">
      <c r="A585" s="247" t="s">
        <v>1020</v>
      </c>
      <c r="B585" s="269" t="s">
        <v>137</v>
      </c>
      <c r="C585" s="270">
        <v>72896</v>
      </c>
      <c r="D585" s="100" t="s">
        <v>191</v>
      </c>
      <c r="E585" s="94" t="s">
        <v>179</v>
      </c>
      <c r="F585" s="264">
        <v>427.94</v>
      </c>
      <c r="G585" s="259">
        <f t="shared" si="101"/>
        <v>1.99</v>
      </c>
      <c r="H585" s="248" t="e">
        <f>ROUND(G585*(1+#REF!),2)</f>
        <v>#REF!</v>
      </c>
      <c r="I585" s="248" t="e">
        <f t="shared" si="102"/>
        <v>#REF!</v>
      </c>
      <c r="J585" s="262">
        <v>2.58</v>
      </c>
      <c r="L585" s="243">
        <v>1.99</v>
      </c>
      <c r="N585" s="310"/>
      <c r="O585" s="312"/>
      <c r="P585" s="312"/>
      <c r="Q585" s="312"/>
      <c r="R585" s="326" t="e">
        <f t="shared" si="95"/>
        <v>#REF!</v>
      </c>
      <c r="S585" s="329">
        <f t="shared" si="100"/>
        <v>427.94</v>
      </c>
      <c r="T585" s="329" t="e">
        <f t="shared" si="96"/>
        <v>#REF!</v>
      </c>
      <c r="U585" s="326" t="e">
        <f t="shared" si="97"/>
        <v>#REF!</v>
      </c>
    </row>
    <row r="586" spans="1:21" ht="101.25" x14ac:dyDescent="0.2">
      <c r="A586" s="247" t="s">
        <v>1021</v>
      </c>
      <c r="B586" s="269" t="s">
        <v>137</v>
      </c>
      <c r="C586" s="270">
        <v>93588</v>
      </c>
      <c r="D586" s="100" t="s">
        <v>313</v>
      </c>
      <c r="E586" s="94" t="s">
        <v>194</v>
      </c>
      <c r="F586" s="264">
        <v>4279.38</v>
      </c>
      <c r="G586" s="259">
        <f t="shared" si="101"/>
        <v>1</v>
      </c>
      <c r="H586" s="248" t="e">
        <f>ROUND(G586*(1+#REF!),2)</f>
        <v>#REF!</v>
      </c>
      <c r="I586" s="248" t="e">
        <f t="shared" si="102"/>
        <v>#REF!</v>
      </c>
      <c r="J586" s="262">
        <v>1.3</v>
      </c>
      <c r="L586" s="243">
        <v>1</v>
      </c>
      <c r="N586" s="310"/>
      <c r="O586" s="312"/>
      <c r="P586" s="312"/>
      <c r="Q586" s="312"/>
      <c r="R586" s="326" t="e">
        <f t="shared" si="95"/>
        <v>#REF!</v>
      </c>
      <c r="S586" s="329">
        <f t="shared" si="100"/>
        <v>4279.38</v>
      </c>
      <c r="T586" s="329" t="e">
        <f t="shared" si="96"/>
        <v>#REF!</v>
      </c>
      <c r="U586" s="326" t="e">
        <f t="shared" si="97"/>
        <v>#REF!</v>
      </c>
    </row>
    <row r="587" spans="1:21" ht="90" x14ac:dyDescent="0.2">
      <c r="A587" s="247" t="s">
        <v>1022</v>
      </c>
      <c r="B587" s="269" t="s">
        <v>137</v>
      </c>
      <c r="C587" s="270" t="s">
        <v>196</v>
      </c>
      <c r="D587" s="101" t="s">
        <v>197</v>
      </c>
      <c r="E587" s="94" t="s">
        <v>179</v>
      </c>
      <c r="F587" s="264">
        <v>427.94</v>
      </c>
      <c r="G587" s="259">
        <f t="shared" si="101"/>
        <v>1.05</v>
      </c>
      <c r="H587" s="248" t="e">
        <f>ROUND(G587*(1+#REF!),2)</f>
        <v>#REF!</v>
      </c>
      <c r="I587" s="248" t="e">
        <f t="shared" si="102"/>
        <v>#REF!</v>
      </c>
      <c r="J587" s="262">
        <v>1.36</v>
      </c>
      <c r="L587" s="243">
        <v>1.05</v>
      </c>
      <c r="N587" s="310"/>
      <c r="O587" s="312"/>
      <c r="P587" s="312"/>
      <c r="Q587" s="312"/>
      <c r="R587" s="326" t="e">
        <f t="shared" si="95"/>
        <v>#REF!</v>
      </c>
      <c r="S587" s="329">
        <f t="shared" si="100"/>
        <v>427.94</v>
      </c>
      <c r="T587" s="329" t="e">
        <f t="shared" si="96"/>
        <v>#REF!</v>
      </c>
      <c r="U587" s="326" t="e">
        <f t="shared" si="97"/>
        <v>#REF!</v>
      </c>
    </row>
    <row r="588" spans="1:21" ht="168.75" x14ac:dyDescent="0.2">
      <c r="A588" s="247" t="s">
        <v>1023</v>
      </c>
      <c r="B588" s="269" t="s">
        <v>137</v>
      </c>
      <c r="C588" s="270" t="s">
        <v>1289</v>
      </c>
      <c r="D588" s="101" t="s">
        <v>1024</v>
      </c>
      <c r="E588" s="94" t="s">
        <v>179</v>
      </c>
      <c r="F588" s="264">
        <v>40.06</v>
      </c>
      <c r="G588" s="259">
        <f t="shared" si="101"/>
        <v>93.37</v>
      </c>
      <c r="H588" s="248" t="e">
        <f>ROUND(G588*(1+#REF!),2)</f>
        <v>#REF!</v>
      </c>
      <c r="I588" s="248" t="e">
        <f t="shared" si="102"/>
        <v>#REF!</v>
      </c>
      <c r="J588" s="281">
        <v>121.1</v>
      </c>
      <c r="L588" s="243">
        <v>93.37</v>
      </c>
      <c r="N588" s="310"/>
      <c r="O588" s="312"/>
      <c r="P588" s="312"/>
      <c r="Q588" s="312"/>
      <c r="R588" s="326" t="e">
        <f t="shared" si="95"/>
        <v>#REF!</v>
      </c>
      <c r="S588" s="329">
        <f t="shared" si="100"/>
        <v>40.06</v>
      </c>
      <c r="T588" s="329" t="e">
        <f t="shared" si="96"/>
        <v>#REF!</v>
      </c>
      <c r="U588" s="326" t="e">
        <f t="shared" si="97"/>
        <v>#REF!</v>
      </c>
    </row>
    <row r="589" spans="1:21" ht="101.25" x14ac:dyDescent="0.2">
      <c r="A589" s="247" t="s">
        <v>1025</v>
      </c>
      <c r="B589" s="269" t="s">
        <v>137</v>
      </c>
      <c r="C589" s="270">
        <v>93588</v>
      </c>
      <c r="D589" s="101" t="s">
        <v>313</v>
      </c>
      <c r="E589" s="94" t="s">
        <v>194</v>
      </c>
      <c r="F589" s="264">
        <v>2002.88</v>
      </c>
      <c r="G589" s="259">
        <f t="shared" si="101"/>
        <v>1</v>
      </c>
      <c r="H589" s="248" t="e">
        <f>ROUND(G589*(1+#REF!),2)</f>
        <v>#REF!</v>
      </c>
      <c r="I589" s="248" t="e">
        <f t="shared" si="102"/>
        <v>#REF!</v>
      </c>
      <c r="J589" s="262">
        <v>1.3</v>
      </c>
      <c r="L589" s="243">
        <v>1</v>
      </c>
      <c r="N589" s="310"/>
      <c r="O589" s="312"/>
      <c r="P589" s="312"/>
      <c r="Q589" s="312"/>
      <c r="R589" s="326" t="e">
        <f t="shared" si="95"/>
        <v>#REF!</v>
      </c>
      <c r="S589" s="329">
        <f t="shared" si="100"/>
        <v>2002.88</v>
      </c>
      <c r="T589" s="329" t="e">
        <f t="shared" si="96"/>
        <v>#REF!</v>
      </c>
      <c r="U589" s="326" t="e">
        <f t="shared" si="97"/>
        <v>#REF!</v>
      </c>
    </row>
    <row r="590" spans="1:21" ht="135" x14ac:dyDescent="0.2">
      <c r="A590" s="247" t="s">
        <v>1026</v>
      </c>
      <c r="B590" s="269" t="s">
        <v>137</v>
      </c>
      <c r="C590" s="270">
        <v>94342</v>
      </c>
      <c r="D590" s="101" t="s">
        <v>1290</v>
      </c>
      <c r="E590" s="94" t="s">
        <v>179</v>
      </c>
      <c r="F590" s="264">
        <v>40.06</v>
      </c>
      <c r="G590" s="259">
        <f t="shared" si="101"/>
        <v>62.07</v>
      </c>
      <c r="H590" s="248" t="e">
        <f>ROUND(G590*(1+#REF!),2)</f>
        <v>#REF!</v>
      </c>
      <c r="I590" s="248" t="e">
        <f t="shared" si="102"/>
        <v>#REF!</v>
      </c>
      <c r="J590" s="281">
        <v>80.510000000000005</v>
      </c>
      <c r="L590" s="243">
        <v>62.07</v>
      </c>
      <c r="N590" s="310"/>
      <c r="O590" s="312"/>
      <c r="P590" s="312"/>
      <c r="Q590" s="312"/>
      <c r="R590" s="326" t="e">
        <f t="shared" si="95"/>
        <v>#REF!</v>
      </c>
      <c r="S590" s="329">
        <f t="shared" si="100"/>
        <v>40.06</v>
      </c>
      <c r="T590" s="329" t="e">
        <f t="shared" si="96"/>
        <v>#REF!</v>
      </c>
      <c r="U590" s="326" t="e">
        <f t="shared" si="97"/>
        <v>#REF!</v>
      </c>
    </row>
    <row r="591" spans="1:21" ht="90" x14ac:dyDescent="0.2">
      <c r="A591" s="247" t="s">
        <v>1027</v>
      </c>
      <c r="B591" s="269" t="s">
        <v>137</v>
      </c>
      <c r="C591" s="270" t="s">
        <v>1028</v>
      </c>
      <c r="D591" s="101" t="s">
        <v>1029</v>
      </c>
      <c r="E591" s="94" t="s">
        <v>187</v>
      </c>
      <c r="F591" s="264">
        <v>356.31</v>
      </c>
      <c r="G591" s="259">
        <f t="shared" si="101"/>
        <v>25.6</v>
      </c>
      <c r="H591" s="248" t="e">
        <f>ROUND(G591*(1+#REF!),2)</f>
        <v>#REF!</v>
      </c>
      <c r="I591" s="248" t="e">
        <f t="shared" si="102"/>
        <v>#REF!</v>
      </c>
      <c r="J591" s="262">
        <v>33.21</v>
      </c>
      <c r="L591" s="243">
        <v>25.6</v>
      </c>
      <c r="N591" s="310"/>
      <c r="O591" s="312"/>
      <c r="P591" s="312"/>
      <c r="Q591" s="312"/>
      <c r="R591" s="326" t="e">
        <f t="shared" si="95"/>
        <v>#REF!</v>
      </c>
      <c r="S591" s="329">
        <f t="shared" si="100"/>
        <v>356.31</v>
      </c>
      <c r="T591" s="329" t="e">
        <f t="shared" si="96"/>
        <v>#REF!</v>
      </c>
      <c r="U591" s="326" t="e">
        <f t="shared" si="97"/>
        <v>#REF!</v>
      </c>
    </row>
    <row r="592" spans="1:21" ht="33.75" x14ac:dyDescent="0.2">
      <c r="A592" s="252" t="s">
        <v>1030</v>
      </c>
      <c r="B592" s="253"/>
      <c r="C592" s="253"/>
      <c r="D592" s="96" t="s">
        <v>1068</v>
      </c>
      <c r="E592" s="254" t="s">
        <v>133</v>
      </c>
      <c r="F592" s="255" t="s">
        <v>133</v>
      </c>
      <c r="G592" s="255"/>
      <c r="H592" s="255"/>
      <c r="I592" s="256" t="e">
        <f>SUM(I593:I691)</f>
        <v>#REF!</v>
      </c>
      <c r="J592" s="255"/>
      <c r="N592" s="330"/>
      <c r="O592" s="335"/>
      <c r="P592" s="335"/>
      <c r="Q592" s="335"/>
      <c r="R592" s="333" t="e">
        <f t="shared" si="95"/>
        <v>#REF!</v>
      </c>
      <c r="S592" s="337"/>
      <c r="T592" s="338" t="e">
        <f>SUM(T593:T691)</f>
        <v>#REF!</v>
      </c>
      <c r="U592" s="333" t="e">
        <f t="shared" si="97"/>
        <v>#REF!</v>
      </c>
    </row>
    <row r="593" spans="1:21" s="286" customFormat="1" ht="146.25" x14ac:dyDescent="0.2">
      <c r="A593" s="283" t="s">
        <v>1032</v>
      </c>
      <c r="B593" s="284" t="s">
        <v>137</v>
      </c>
      <c r="C593" s="284" t="s">
        <v>1291</v>
      </c>
      <c r="D593" s="101" t="s">
        <v>1295</v>
      </c>
      <c r="E593" s="94" t="s">
        <v>1069</v>
      </c>
      <c r="F593" s="264">
        <v>6</v>
      </c>
      <c r="G593" s="259">
        <f t="shared" ref="G593:G598" si="103">ROUND(J593-(J593*$K$16),2)</f>
        <v>195.68</v>
      </c>
      <c r="H593" s="248" t="e">
        <f>ROUND(G593*(1+#REF!),2)</f>
        <v>#REF!</v>
      </c>
      <c r="I593" s="248" t="e">
        <f>F593*H593</f>
        <v>#REF!</v>
      </c>
      <c r="J593" s="285">
        <v>253.8</v>
      </c>
      <c r="L593" s="286">
        <v>195.68</v>
      </c>
      <c r="N593" s="314"/>
      <c r="O593" s="315"/>
      <c r="P593" s="315"/>
      <c r="Q593" s="315"/>
      <c r="R593" s="326" t="e">
        <f t="shared" si="95"/>
        <v>#REF!</v>
      </c>
      <c r="S593" s="329">
        <f t="shared" si="100"/>
        <v>6</v>
      </c>
      <c r="T593" s="329" t="e">
        <f t="shared" si="96"/>
        <v>#REF!</v>
      </c>
      <c r="U593" s="326" t="e">
        <f t="shared" si="97"/>
        <v>#REF!</v>
      </c>
    </row>
    <row r="594" spans="1:21" ht="101.25" x14ac:dyDescent="0.2">
      <c r="A594" s="283" t="s">
        <v>1149</v>
      </c>
      <c r="B594" s="284" t="s">
        <v>120</v>
      </c>
      <c r="C594" s="284" t="s">
        <v>120</v>
      </c>
      <c r="D594" s="101" t="s">
        <v>1070</v>
      </c>
      <c r="E594" s="94" t="s">
        <v>1069</v>
      </c>
      <c r="F594" s="264">
        <v>9</v>
      </c>
      <c r="G594" s="259">
        <f t="shared" si="103"/>
        <v>605.45000000000005</v>
      </c>
      <c r="H594" s="248" t="e">
        <f>ROUND(G594*(1+#REF!),2)</f>
        <v>#REF!</v>
      </c>
      <c r="I594" s="248" t="e">
        <f t="shared" ref="I594:I656" si="104">F594*H594</f>
        <v>#REF!</v>
      </c>
      <c r="J594" s="285">
        <v>785.28</v>
      </c>
      <c r="L594" s="243">
        <v>605.45000000000005</v>
      </c>
      <c r="N594" s="310"/>
      <c r="O594" s="312"/>
      <c r="P594" s="312"/>
      <c r="Q594" s="312"/>
      <c r="R594" s="326" t="e">
        <f t="shared" ref="R594:R657" si="105">O594/I594</f>
        <v>#REF!</v>
      </c>
      <c r="S594" s="329">
        <f t="shared" si="100"/>
        <v>9</v>
      </c>
      <c r="T594" s="329" t="e">
        <f t="shared" si="96"/>
        <v>#REF!</v>
      </c>
      <c r="U594" s="326" t="e">
        <f t="shared" ref="U594:U657" si="106">1-R594</f>
        <v>#REF!</v>
      </c>
    </row>
    <row r="595" spans="1:21" ht="90" x14ac:dyDescent="0.2">
      <c r="A595" s="257" t="s">
        <v>1150</v>
      </c>
      <c r="B595" s="287" t="s">
        <v>120</v>
      </c>
      <c r="C595" s="287" t="s">
        <v>120</v>
      </c>
      <c r="D595" s="188" t="s">
        <v>1071</v>
      </c>
      <c r="E595" s="258" t="s">
        <v>1072</v>
      </c>
      <c r="F595" s="265">
        <v>630</v>
      </c>
      <c r="G595" s="259">
        <f t="shared" si="103"/>
        <v>9.19</v>
      </c>
      <c r="H595" s="259" t="e">
        <f>ROUND(G595*(1+#REF!),2)</f>
        <v>#REF!</v>
      </c>
      <c r="I595" s="259" t="e">
        <f t="shared" si="104"/>
        <v>#REF!</v>
      </c>
      <c r="J595" s="281">
        <v>11.92</v>
      </c>
      <c r="L595" s="243">
        <v>9.19</v>
      </c>
      <c r="N595" s="310"/>
      <c r="O595" s="312"/>
      <c r="P595" s="312"/>
      <c r="Q595" s="312"/>
      <c r="R595" s="326" t="e">
        <f t="shared" si="105"/>
        <v>#REF!</v>
      </c>
      <c r="S595" s="329">
        <f t="shared" si="100"/>
        <v>630</v>
      </c>
      <c r="T595" s="329" t="e">
        <f t="shared" ref="T595:T658" si="107">I595-Q595</f>
        <v>#REF!</v>
      </c>
      <c r="U595" s="326" t="e">
        <f t="shared" si="106"/>
        <v>#REF!</v>
      </c>
    </row>
    <row r="596" spans="1:21" ht="191.25" x14ac:dyDescent="0.2">
      <c r="A596" s="283" t="s">
        <v>1151</v>
      </c>
      <c r="B596" s="284" t="s">
        <v>137</v>
      </c>
      <c r="C596" s="284" t="s">
        <v>1294</v>
      </c>
      <c r="D596" s="101" t="s">
        <v>1297</v>
      </c>
      <c r="E596" s="94" t="s">
        <v>1069</v>
      </c>
      <c r="F596" s="264">
        <v>6</v>
      </c>
      <c r="G596" s="259">
        <f t="shared" si="103"/>
        <v>952.36</v>
      </c>
      <c r="H596" s="248" t="e">
        <f>ROUND(G596*(1+#REF!),2)</f>
        <v>#REF!</v>
      </c>
      <c r="I596" s="248" t="e">
        <f t="shared" si="104"/>
        <v>#REF!</v>
      </c>
      <c r="J596" s="285">
        <v>1235.23</v>
      </c>
      <c r="L596" s="243">
        <v>952.36</v>
      </c>
      <c r="N596" s="310"/>
      <c r="O596" s="312"/>
      <c r="P596" s="312"/>
      <c r="Q596" s="312"/>
      <c r="R596" s="326" t="e">
        <f t="shared" si="105"/>
        <v>#REF!</v>
      </c>
      <c r="S596" s="329">
        <f t="shared" si="100"/>
        <v>6</v>
      </c>
      <c r="T596" s="329" t="e">
        <f t="shared" si="107"/>
        <v>#REF!</v>
      </c>
      <c r="U596" s="326" t="e">
        <f t="shared" si="106"/>
        <v>#REF!</v>
      </c>
    </row>
    <row r="597" spans="1:21" ht="191.25" x14ac:dyDescent="0.2">
      <c r="A597" s="283" t="s">
        <v>1152</v>
      </c>
      <c r="B597" s="284" t="s">
        <v>137</v>
      </c>
      <c r="C597" s="284" t="s">
        <v>1293</v>
      </c>
      <c r="D597" s="101" t="s">
        <v>1298</v>
      </c>
      <c r="E597" s="94" t="s">
        <v>1069</v>
      </c>
      <c r="F597" s="264">
        <v>2</v>
      </c>
      <c r="G597" s="259">
        <f t="shared" si="103"/>
        <v>1463.2</v>
      </c>
      <c r="H597" s="248" t="e">
        <f>ROUND(G597*(1+#REF!),2)</f>
        <v>#REF!</v>
      </c>
      <c r="I597" s="248" t="e">
        <f t="shared" si="104"/>
        <v>#REF!</v>
      </c>
      <c r="J597" s="285">
        <v>1897.8</v>
      </c>
      <c r="L597" s="243">
        <v>1463.2</v>
      </c>
      <c r="N597" s="310"/>
      <c r="O597" s="312"/>
      <c r="P597" s="312"/>
      <c r="Q597" s="312"/>
      <c r="R597" s="326" t="e">
        <f t="shared" si="105"/>
        <v>#REF!</v>
      </c>
      <c r="S597" s="329">
        <f t="shared" si="100"/>
        <v>2</v>
      </c>
      <c r="T597" s="329" t="e">
        <f t="shared" si="107"/>
        <v>#REF!</v>
      </c>
      <c r="U597" s="326" t="e">
        <f t="shared" si="106"/>
        <v>#REF!</v>
      </c>
    </row>
    <row r="598" spans="1:21" ht="157.5" x14ac:dyDescent="0.2">
      <c r="A598" s="283" t="s">
        <v>1153</v>
      </c>
      <c r="B598" s="284" t="s">
        <v>137</v>
      </c>
      <c r="C598" s="284" t="s">
        <v>1292</v>
      </c>
      <c r="D598" s="101" t="s">
        <v>1299</v>
      </c>
      <c r="E598" s="94" t="s">
        <v>1069</v>
      </c>
      <c r="F598" s="264">
        <v>1</v>
      </c>
      <c r="G598" s="259">
        <f t="shared" si="103"/>
        <v>5313.35</v>
      </c>
      <c r="H598" s="248" t="e">
        <f>ROUND(G598*(1+#REF!),2)</f>
        <v>#REF!</v>
      </c>
      <c r="I598" s="248" t="e">
        <f t="shared" si="104"/>
        <v>#REF!</v>
      </c>
      <c r="J598" s="285">
        <v>6891.5</v>
      </c>
      <c r="L598" s="243">
        <v>5313.35</v>
      </c>
      <c r="N598" s="310"/>
      <c r="O598" s="312"/>
      <c r="P598" s="312"/>
      <c r="Q598" s="312"/>
      <c r="R598" s="326" t="e">
        <f t="shared" si="105"/>
        <v>#REF!</v>
      </c>
      <c r="S598" s="329">
        <f t="shared" si="100"/>
        <v>1</v>
      </c>
      <c r="T598" s="329" t="e">
        <f t="shared" si="107"/>
        <v>#REF!</v>
      </c>
      <c r="U598" s="326" t="e">
        <f t="shared" si="106"/>
        <v>#REF!</v>
      </c>
    </row>
    <row r="599" spans="1:21" ht="33.75" x14ac:dyDescent="0.2">
      <c r="A599" s="288" t="s">
        <v>1154</v>
      </c>
      <c r="B599" s="289"/>
      <c r="C599" s="290"/>
      <c r="D599" s="192" t="s">
        <v>1073</v>
      </c>
      <c r="E599" s="291"/>
      <c r="F599" s="292"/>
      <c r="G599" s="293"/>
      <c r="H599" s="249" t="e">
        <f>ROUND(G599*(1+#REF!),2)</f>
        <v>#REF!</v>
      </c>
      <c r="I599" s="249" t="e">
        <f t="shared" si="104"/>
        <v>#REF!</v>
      </c>
      <c r="J599" s="293"/>
      <c r="N599" s="310"/>
      <c r="O599" s="312"/>
      <c r="P599" s="312"/>
      <c r="Q599" s="312"/>
      <c r="R599" s="326"/>
      <c r="S599" s="329"/>
      <c r="T599" s="329"/>
      <c r="U599" s="326">
        <f t="shared" si="106"/>
        <v>1</v>
      </c>
    </row>
    <row r="600" spans="1:21" s="286" customFormat="1" ht="33.75" x14ac:dyDescent="0.2">
      <c r="A600" s="283" t="s">
        <v>1155</v>
      </c>
      <c r="B600" s="284" t="s">
        <v>120</v>
      </c>
      <c r="C600" s="284" t="s">
        <v>120</v>
      </c>
      <c r="D600" s="101" t="s">
        <v>1074</v>
      </c>
      <c r="E600" s="94" t="s">
        <v>1075</v>
      </c>
      <c r="F600" s="264">
        <v>3</v>
      </c>
      <c r="G600" s="259">
        <f t="shared" ref="G600:G663" si="108">ROUND(J600-(J600*$K$16),2)</f>
        <v>7.63</v>
      </c>
      <c r="H600" s="248" t="e">
        <f>ROUND(G600*(1+#REF!),2)</f>
        <v>#REF!</v>
      </c>
      <c r="I600" s="248" t="e">
        <f t="shared" si="104"/>
        <v>#REF!</v>
      </c>
      <c r="J600" s="285">
        <v>9.9</v>
      </c>
      <c r="L600" s="286">
        <v>7.63</v>
      </c>
      <c r="N600" s="314"/>
      <c r="O600" s="315"/>
      <c r="P600" s="315"/>
      <c r="Q600" s="315"/>
      <c r="R600" s="326" t="e">
        <f t="shared" si="105"/>
        <v>#REF!</v>
      </c>
      <c r="S600" s="329">
        <f t="shared" si="100"/>
        <v>3</v>
      </c>
      <c r="T600" s="329" t="e">
        <f t="shared" si="107"/>
        <v>#REF!</v>
      </c>
      <c r="U600" s="326" t="e">
        <f t="shared" si="106"/>
        <v>#REF!</v>
      </c>
    </row>
    <row r="601" spans="1:21" ht="123.75" x14ac:dyDescent="0.2">
      <c r="A601" s="283" t="s">
        <v>1156</v>
      </c>
      <c r="B601" s="284" t="s">
        <v>137</v>
      </c>
      <c r="C601" s="284">
        <v>417</v>
      </c>
      <c r="D601" s="101" t="s">
        <v>1300</v>
      </c>
      <c r="E601" s="94" t="s">
        <v>1075</v>
      </c>
      <c r="F601" s="264">
        <v>32</v>
      </c>
      <c r="G601" s="259">
        <f t="shared" si="108"/>
        <v>1.53</v>
      </c>
      <c r="H601" s="248" t="e">
        <f>ROUND(G601*(1+#REF!),2)</f>
        <v>#REF!</v>
      </c>
      <c r="I601" s="248" t="e">
        <f t="shared" si="104"/>
        <v>#REF!</v>
      </c>
      <c r="J601" s="285">
        <v>1.99</v>
      </c>
      <c r="L601" s="243">
        <v>1.53</v>
      </c>
      <c r="N601" s="310"/>
      <c r="O601" s="312"/>
      <c r="P601" s="312"/>
      <c r="Q601" s="312"/>
      <c r="R601" s="326" t="e">
        <f t="shared" si="105"/>
        <v>#REF!</v>
      </c>
      <c r="S601" s="329">
        <f t="shared" si="100"/>
        <v>32</v>
      </c>
      <c r="T601" s="329" t="e">
        <f t="shared" si="107"/>
        <v>#REF!</v>
      </c>
      <c r="U601" s="326" t="e">
        <f t="shared" si="106"/>
        <v>#REF!</v>
      </c>
    </row>
    <row r="602" spans="1:21" s="286" customFormat="1" ht="33.75" x14ac:dyDescent="0.2">
      <c r="A602" s="283" t="s">
        <v>1157</v>
      </c>
      <c r="B602" s="284" t="s">
        <v>120</v>
      </c>
      <c r="C602" s="284" t="s">
        <v>120</v>
      </c>
      <c r="D602" s="101" t="s">
        <v>1076</v>
      </c>
      <c r="E602" s="94" t="s">
        <v>352</v>
      </c>
      <c r="F602" s="264">
        <v>20</v>
      </c>
      <c r="G602" s="259">
        <f t="shared" si="108"/>
        <v>7.63</v>
      </c>
      <c r="H602" s="248" t="e">
        <f>ROUND(G602*(1+#REF!),2)</f>
        <v>#REF!</v>
      </c>
      <c r="I602" s="248" t="e">
        <f t="shared" si="104"/>
        <v>#REF!</v>
      </c>
      <c r="J602" s="285">
        <v>9.9</v>
      </c>
      <c r="L602" s="286">
        <v>7.63</v>
      </c>
      <c r="N602" s="314"/>
      <c r="O602" s="315"/>
      <c r="P602" s="315"/>
      <c r="Q602" s="315"/>
      <c r="R602" s="326" t="e">
        <f t="shared" si="105"/>
        <v>#REF!</v>
      </c>
      <c r="S602" s="329">
        <f t="shared" si="100"/>
        <v>20</v>
      </c>
      <c r="T602" s="329" t="e">
        <f t="shared" si="107"/>
        <v>#REF!</v>
      </c>
      <c r="U602" s="326" t="e">
        <f t="shared" si="106"/>
        <v>#REF!</v>
      </c>
    </row>
    <row r="603" spans="1:21" s="286" customFormat="1" ht="45" x14ac:dyDescent="0.2">
      <c r="A603" s="283" t="s">
        <v>1158</v>
      </c>
      <c r="B603" s="284" t="s">
        <v>120</v>
      </c>
      <c r="C603" s="284" t="s">
        <v>120</v>
      </c>
      <c r="D603" s="101" t="s">
        <v>1077</v>
      </c>
      <c r="E603" s="94" t="s">
        <v>1078</v>
      </c>
      <c r="F603" s="264">
        <v>1</v>
      </c>
      <c r="G603" s="259">
        <f t="shared" si="108"/>
        <v>2.78</v>
      </c>
      <c r="H603" s="248" t="e">
        <f>ROUND(G603*(1+#REF!),2)</f>
        <v>#REF!</v>
      </c>
      <c r="I603" s="248" t="e">
        <f t="shared" si="104"/>
        <v>#REF!</v>
      </c>
      <c r="J603" s="285">
        <v>3.61</v>
      </c>
      <c r="L603" s="286">
        <v>2.78</v>
      </c>
      <c r="N603" s="314"/>
      <c r="O603" s="315"/>
      <c r="P603" s="315"/>
      <c r="Q603" s="315"/>
      <c r="R603" s="326" t="e">
        <f t="shared" si="105"/>
        <v>#REF!</v>
      </c>
      <c r="S603" s="329">
        <f t="shared" si="100"/>
        <v>1</v>
      </c>
      <c r="T603" s="329" t="e">
        <f t="shared" si="107"/>
        <v>#REF!</v>
      </c>
      <c r="U603" s="326" t="e">
        <f t="shared" si="106"/>
        <v>#REF!</v>
      </c>
    </row>
    <row r="604" spans="1:21" ht="33.75" x14ac:dyDescent="0.2">
      <c r="A604" s="283" t="s">
        <v>1159</v>
      </c>
      <c r="B604" s="284" t="s">
        <v>120</v>
      </c>
      <c r="C604" s="284" t="s">
        <v>120</v>
      </c>
      <c r="D604" s="101" t="s">
        <v>1079</v>
      </c>
      <c r="E604" s="94" t="s">
        <v>352</v>
      </c>
      <c r="F604" s="264">
        <v>10</v>
      </c>
      <c r="G604" s="259">
        <f t="shared" si="108"/>
        <v>3.34</v>
      </c>
      <c r="H604" s="248" t="e">
        <f>ROUND(G604*(1+#REF!),2)</f>
        <v>#REF!</v>
      </c>
      <c r="I604" s="248" t="e">
        <f t="shared" si="104"/>
        <v>#REF!</v>
      </c>
      <c r="J604" s="285">
        <v>4.33</v>
      </c>
      <c r="L604" s="243">
        <v>3.34</v>
      </c>
      <c r="N604" s="310"/>
      <c r="O604" s="312"/>
      <c r="P604" s="312"/>
      <c r="Q604" s="312"/>
      <c r="R604" s="326" t="e">
        <f t="shared" si="105"/>
        <v>#REF!</v>
      </c>
      <c r="S604" s="329">
        <f t="shared" si="100"/>
        <v>10</v>
      </c>
      <c r="T604" s="329" t="e">
        <f t="shared" si="107"/>
        <v>#REF!</v>
      </c>
      <c r="U604" s="326" t="e">
        <f t="shared" si="106"/>
        <v>#REF!</v>
      </c>
    </row>
    <row r="605" spans="1:21" s="286" customFormat="1" ht="33.75" x14ac:dyDescent="0.2">
      <c r="A605" s="283" t="s">
        <v>1160</v>
      </c>
      <c r="B605" s="284" t="s">
        <v>120</v>
      </c>
      <c r="C605" s="284" t="s">
        <v>120</v>
      </c>
      <c r="D605" s="101" t="s">
        <v>1080</v>
      </c>
      <c r="E605" s="94" t="s">
        <v>1075</v>
      </c>
      <c r="F605" s="264">
        <v>5</v>
      </c>
      <c r="G605" s="259">
        <f t="shared" si="108"/>
        <v>8.02</v>
      </c>
      <c r="H605" s="248" t="e">
        <f>ROUND(G605*(1+#REF!),2)</f>
        <v>#REF!</v>
      </c>
      <c r="I605" s="248" t="e">
        <f t="shared" si="104"/>
        <v>#REF!</v>
      </c>
      <c r="J605" s="285">
        <v>10.4</v>
      </c>
      <c r="L605" s="286">
        <v>8.02</v>
      </c>
      <c r="N605" s="314"/>
      <c r="O605" s="315"/>
      <c r="P605" s="315"/>
      <c r="Q605" s="315"/>
      <c r="R605" s="326" t="e">
        <f t="shared" si="105"/>
        <v>#REF!</v>
      </c>
      <c r="S605" s="329">
        <f t="shared" si="100"/>
        <v>5</v>
      </c>
      <c r="T605" s="329" t="e">
        <f t="shared" si="107"/>
        <v>#REF!</v>
      </c>
      <c r="U605" s="326" t="e">
        <f t="shared" si="106"/>
        <v>#REF!</v>
      </c>
    </row>
    <row r="606" spans="1:21" s="286" customFormat="1" ht="33.75" x14ac:dyDescent="0.2">
      <c r="A606" s="283" t="s">
        <v>1161</v>
      </c>
      <c r="B606" s="284" t="s">
        <v>120</v>
      </c>
      <c r="C606" s="284" t="s">
        <v>120</v>
      </c>
      <c r="D606" s="101" t="s">
        <v>1081</v>
      </c>
      <c r="E606" s="94" t="s">
        <v>1078</v>
      </c>
      <c r="F606" s="264">
        <v>2</v>
      </c>
      <c r="G606" s="259">
        <f t="shared" si="108"/>
        <v>16.649999999999999</v>
      </c>
      <c r="H606" s="248" t="e">
        <f>ROUND(G606*(1+#REF!),2)</f>
        <v>#REF!</v>
      </c>
      <c r="I606" s="248" t="e">
        <f t="shared" si="104"/>
        <v>#REF!</v>
      </c>
      <c r="J606" s="285">
        <v>21.6</v>
      </c>
      <c r="L606" s="286">
        <v>16.649999999999999</v>
      </c>
      <c r="N606" s="314"/>
      <c r="O606" s="315"/>
      <c r="P606" s="315"/>
      <c r="Q606" s="315"/>
      <c r="R606" s="326" t="e">
        <f t="shared" si="105"/>
        <v>#REF!</v>
      </c>
      <c r="S606" s="329">
        <f t="shared" si="100"/>
        <v>2</v>
      </c>
      <c r="T606" s="329" t="e">
        <f t="shared" si="107"/>
        <v>#REF!</v>
      </c>
      <c r="U606" s="326" t="e">
        <f t="shared" si="106"/>
        <v>#REF!</v>
      </c>
    </row>
    <row r="607" spans="1:21" ht="112.5" x14ac:dyDescent="0.2">
      <c r="A607" s="283" t="s">
        <v>1162</v>
      </c>
      <c r="B607" s="284" t="s">
        <v>137</v>
      </c>
      <c r="C607" s="284">
        <v>417</v>
      </c>
      <c r="D607" s="101" t="s">
        <v>1301</v>
      </c>
      <c r="E607" s="94" t="s">
        <v>352</v>
      </c>
      <c r="F607" s="264">
        <v>90</v>
      </c>
      <c r="G607" s="259">
        <f t="shared" si="108"/>
        <v>0.32</v>
      </c>
      <c r="H607" s="248" t="e">
        <f>ROUND(G607*(1+#REF!),2)</f>
        <v>#REF!</v>
      </c>
      <c r="I607" s="248" t="e">
        <f t="shared" si="104"/>
        <v>#REF!</v>
      </c>
      <c r="J607" s="285">
        <v>0.42</v>
      </c>
      <c r="L607" s="243">
        <v>0.32</v>
      </c>
      <c r="N607" s="310"/>
      <c r="O607" s="312"/>
      <c r="P607" s="312"/>
      <c r="Q607" s="312"/>
      <c r="R607" s="326" t="e">
        <f t="shared" si="105"/>
        <v>#REF!</v>
      </c>
      <c r="S607" s="329">
        <f t="shared" si="100"/>
        <v>90</v>
      </c>
      <c r="T607" s="329" t="e">
        <f t="shared" si="107"/>
        <v>#REF!</v>
      </c>
      <c r="U607" s="326" t="e">
        <f t="shared" si="106"/>
        <v>#REF!</v>
      </c>
    </row>
    <row r="608" spans="1:21" ht="33.75" x14ac:dyDescent="0.2">
      <c r="A608" s="283" t="s">
        <v>1163</v>
      </c>
      <c r="B608" s="284" t="s">
        <v>120</v>
      </c>
      <c r="C608" s="284" t="s">
        <v>120</v>
      </c>
      <c r="D608" s="101" t="s">
        <v>1082</v>
      </c>
      <c r="E608" s="94" t="s">
        <v>352</v>
      </c>
      <c r="F608" s="264">
        <v>1</v>
      </c>
      <c r="G608" s="259">
        <f t="shared" si="108"/>
        <v>17.02</v>
      </c>
      <c r="H608" s="248" t="e">
        <f>ROUND(G608*(1+#REF!),2)</f>
        <v>#REF!</v>
      </c>
      <c r="I608" s="248" t="e">
        <f t="shared" si="104"/>
        <v>#REF!</v>
      </c>
      <c r="J608" s="285">
        <v>22.08</v>
      </c>
      <c r="L608" s="243">
        <v>17.02</v>
      </c>
      <c r="N608" s="310"/>
      <c r="O608" s="312"/>
      <c r="P608" s="312"/>
      <c r="Q608" s="312"/>
      <c r="R608" s="326" t="e">
        <f t="shared" si="105"/>
        <v>#REF!</v>
      </c>
      <c r="S608" s="329">
        <f t="shared" si="100"/>
        <v>1</v>
      </c>
      <c r="T608" s="329" t="e">
        <f t="shared" si="107"/>
        <v>#REF!</v>
      </c>
      <c r="U608" s="326" t="e">
        <f t="shared" si="106"/>
        <v>#REF!</v>
      </c>
    </row>
    <row r="609" spans="1:21" ht="22.5" x14ac:dyDescent="0.2">
      <c r="A609" s="283" t="s">
        <v>1164</v>
      </c>
      <c r="B609" s="284" t="s">
        <v>120</v>
      </c>
      <c r="C609" s="284" t="s">
        <v>120</v>
      </c>
      <c r="D609" s="101" t="s">
        <v>1083</v>
      </c>
      <c r="E609" s="94" t="s">
        <v>1075</v>
      </c>
      <c r="F609" s="264">
        <v>2</v>
      </c>
      <c r="G609" s="259">
        <f t="shared" si="108"/>
        <v>77.290000000000006</v>
      </c>
      <c r="H609" s="248" t="e">
        <f>ROUND(G609*(1+#REF!),2)</f>
        <v>#REF!</v>
      </c>
      <c r="I609" s="248" t="e">
        <f t="shared" si="104"/>
        <v>#REF!</v>
      </c>
      <c r="J609" s="285">
        <v>100.24</v>
      </c>
      <c r="L609" s="243">
        <v>77.290000000000006</v>
      </c>
      <c r="N609" s="310"/>
      <c r="O609" s="312"/>
      <c r="P609" s="312"/>
      <c r="Q609" s="312"/>
      <c r="R609" s="326" t="e">
        <f t="shared" si="105"/>
        <v>#REF!</v>
      </c>
      <c r="S609" s="329">
        <f t="shared" si="100"/>
        <v>2</v>
      </c>
      <c r="T609" s="329" t="e">
        <f t="shared" si="107"/>
        <v>#REF!</v>
      </c>
      <c r="U609" s="326" t="e">
        <f t="shared" si="106"/>
        <v>#REF!</v>
      </c>
    </row>
    <row r="610" spans="1:21" ht="22.5" x14ac:dyDescent="0.2">
      <c r="A610" s="283" t="s">
        <v>1165</v>
      </c>
      <c r="B610" s="284" t="s">
        <v>120</v>
      </c>
      <c r="C610" s="284" t="s">
        <v>120</v>
      </c>
      <c r="D610" s="101" t="s">
        <v>1084</v>
      </c>
      <c r="E610" s="94" t="s">
        <v>352</v>
      </c>
      <c r="F610" s="264">
        <v>1</v>
      </c>
      <c r="G610" s="259">
        <f t="shared" si="108"/>
        <v>59.71</v>
      </c>
      <c r="H610" s="248" t="e">
        <f>ROUND(G610*(1+#REF!),2)</f>
        <v>#REF!</v>
      </c>
      <c r="I610" s="248" t="e">
        <f t="shared" si="104"/>
        <v>#REF!</v>
      </c>
      <c r="J610" s="285">
        <v>77.45</v>
      </c>
      <c r="L610" s="243">
        <v>59.71</v>
      </c>
      <c r="N610" s="310"/>
      <c r="O610" s="312"/>
      <c r="P610" s="312"/>
      <c r="Q610" s="312"/>
      <c r="R610" s="326" t="e">
        <f t="shared" si="105"/>
        <v>#REF!</v>
      </c>
      <c r="S610" s="329">
        <f t="shared" si="100"/>
        <v>1</v>
      </c>
      <c r="T610" s="329" t="e">
        <f t="shared" si="107"/>
        <v>#REF!</v>
      </c>
      <c r="U610" s="326" t="e">
        <f t="shared" si="106"/>
        <v>#REF!</v>
      </c>
    </row>
    <row r="611" spans="1:21" ht="22.5" x14ac:dyDescent="0.2">
      <c r="A611" s="283" t="s">
        <v>1166</v>
      </c>
      <c r="B611" s="284" t="s">
        <v>120</v>
      </c>
      <c r="C611" s="284" t="s">
        <v>120</v>
      </c>
      <c r="D611" s="101" t="s">
        <v>1085</v>
      </c>
      <c r="E611" s="94" t="s">
        <v>1078</v>
      </c>
      <c r="F611" s="264">
        <v>1</v>
      </c>
      <c r="G611" s="259">
        <f t="shared" si="108"/>
        <v>232.84</v>
      </c>
      <c r="H611" s="248" t="e">
        <f>ROUND(G611*(1+#REF!),2)</f>
        <v>#REF!</v>
      </c>
      <c r="I611" s="248" t="e">
        <f t="shared" si="104"/>
        <v>#REF!</v>
      </c>
      <c r="J611" s="285">
        <v>302</v>
      </c>
      <c r="L611" s="243">
        <v>232.84</v>
      </c>
      <c r="N611" s="310"/>
      <c r="O611" s="312"/>
      <c r="P611" s="312"/>
      <c r="Q611" s="312"/>
      <c r="R611" s="326" t="e">
        <f t="shared" si="105"/>
        <v>#REF!</v>
      </c>
      <c r="S611" s="329">
        <f t="shared" si="100"/>
        <v>1</v>
      </c>
      <c r="T611" s="329" t="e">
        <f t="shared" si="107"/>
        <v>#REF!</v>
      </c>
      <c r="U611" s="326" t="e">
        <f t="shared" si="106"/>
        <v>#REF!</v>
      </c>
    </row>
    <row r="612" spans="1:21" ht="67.5" x14ac:dyDescent="0.2">
      <c r="A612" s="257" t="s">
        <v>1167</v>
      </c>
      <c r="B612" s="287" t="s">
        <v>137</v>
      </c>
      <c r="C612" s="287">
        <v>25002</v>
      </c>
      <c r="D612" s="188" t="s">
        <v>1302</v>
      </c>
      <c r="E612" s="258" t="s">
        <v>1086</v>
      </c>
      <c r="F612" s="265">
        <v>8.2799999999999994</v>
      </c>
      <c r="G612" s="259">
        <f t="shared" si="108"/>
        <v>17.559999999999999</v>
      </c>
      <c r="H612" s="259" t="e">
        <f>ROUND(G612*(1+#REF!),2)</f>
        <v>#REF!</v>
      </c>
      <c r="I612" s="259" t="e">
        <f t="shared" si="104"/>
        <v>#REF!</v>
      </c>
      <c r="J612" s="281">
        <v>22.78</v>
      </c>
      <c r="L612" s="243">
        <v>17.559999999999999</v>
      </c>
      <c r="N612" s="310"/>
      <c r="O612" s="312"/>
      <c r="P612" s="312"/>
      <c r="Q612" s="312"/>
      <c r="R612" s="326" t="e">
        <f t="shared" si="105"/>
        <v>#REF!</v>
      </c>
      <c r="S612" s="329">
        <f t="shared" si="100"/>
        <v>8.2799999999999994</v>
      </c>
      <c r="T612" s="329" t="e">
        <f t="shared" si="107"/>
        <v>#REF!</v>
      </c>
      <c r="U612" s="326" t="e">
        <f t="shared" si="106"/>
        <v>#REF!</v>
      </c>
    </row>
    <row r="613" spans="1:21" ht="67.5" x14ac:dyDescent="0.2">
      <c r="A613" s="257" t="s">
        <v>1168</v>
      </c>
      <c r="B613" s="287" t="s">
        <v>137</v>
      </c>
      <c r="C613" s="287">
        <v>841</v>
      </c>
      <c r="D613" s="188" t="s">
        <v>1303</v>
      </c>
      <c r="E613" s="258" t="s">
        <v>1086</v>
      </c>
      <c r="F613" s="265">
        <v>134.68</v>
      </c>
      <c r="G613" s="259">
        <f t="shared" si="108"/>
        <v>17.850000000000001</v>
      </c>
      <c r="H613" s="259" t="e">
        <f>ROUND(G613*(1+#REF!),2)</f>
        <v>#REF!</v>
      </c>
      <c r="I613" s="259" t="e">
        <f t="shared" si="104"/>
        <v>#REF!</v>
      </c>
      <c r="J613" s="281">
        <v>23.15</v>
      </c>
      <c r="L613" s="243">
        <v>17.850000000000001</v>
      </c>
      <c r="N613" s="310"/>
      <c r="O613" s="312"/>
      <c r="P613" s="312"/>
      <c r="Q613" s="312"/>
      <c r="R613" s="326" t="e">
        <f t="shared" si="105"/>
        <v>#REF!</v>
      </c>
      <c r="S613" s="329">
        <f t="shared" si="100"/>
        <v>134.68</v>
      </c>
      <c r="T613" s="329" t="e">
        <f t="shared" si="107"/>
        <v>#REF!</v>
      </c>
      <c r="U613" s="326" t="e">
        <f t="shared" si="106"/>
        <v>#REF!</v>
      </c>
    </row>
    <row r="614" spans="1:21" ht="45" x14ac:dyDescent="0.2">
      <c r="A614" s="257" t="s">
        <v>1169</v>
      </c>
      <c r="B614" s="287" t="s">
        <v>120</v>
      </c>
      <c r="C614" s="287" t="s">
        <v>120</v>
      </c>
      <c r="D614" s="188" t="s">
        <v>1087</v>
      </c>
      <c r="E614" s="258" t="s">
        <v>48</v>
      </c>
      <c r="F614" s="265">
        <v>65</v>
      </c>
      <c r="G614" s="259">
        <f t="shared" si="108"/>
        <v>9.25</v>
      </c>
      <c r="H614" s="259" t="e">
        <f>ROUND(G614*(1+#REF!),2)</f>
        <v>#REF!</v>
      </c>
      <c r="I614" s="259" t="e">
        <f t="shared" si="104"/>
        <v>#REF!</v>
      </c>
      <c r="J614" s="281">
        <v>12</v>
      </c>
      <c r="L614" s="243">
        <v>9.25</v>
      </c>
      <c r="N614" s="310"/>
      <c r="O614" s="312"/>
      <c r="P614" s="312"/>
      <c r="Q614" s="312"/>
      <c r="R614" s="326" t="e">
        <f t="shared" si="105"/>
        <v>#REF!</v>
      </c>
      <c r="S614" s="329">
        <f t="shared" si="100"/>
        <v>65</v>
      </c>
      <c r="T614" s="329" t="e">
        <f t="shared" si="107"/>
        <v>#REF!</v>
      </c>
      <c r="U614" s="326" t="e">
        <f t="shared" si="106"/>
        <v>#REF!</v>
      </c>
    </row>
    <row r="615" spans="1:21" ht="45" x14ac:dyDescent="0.2">
      <c r="A615" s="257" t="s">
        <v>1170</v>
      </c>
      <c r="B615" s="287" t="s">
        <v>120</v>
      </c>
      <c r="C615" s="287" t="s">
        <v>120</v>
      </c>
      <c r="D615" s="188" t="s">
        <v>1088</v>
      </c>
      <c r="E615" s="258" t="s">
        <v>48</v>
      </c>
      <c r="F615" s="265">
        <v>16.5</v>
      </c>
      <c r="G615" s="259">
        <f t="shared" si="108"/>
        <v>9.65</v>
      </c>
      <c r="H615" s="259" t="e">
        <f>ROUND(G615*(1+#REF!),2)</f>
        <v>#REF!</v>
      </c>
      <c r="I615" s="259" t="e">
        <f t="shared" si="104"/>
        <v>#REF!</v>
      </c>
      <c r="J615" s="281">
        <v>12.52</v>
      </c>
      <c r="L615" s="243">
        <v>9.65</v>
      </c>
      <c r="N615" s="310"/>
      <c r="O615" s="312"/>
      <c r="P615" s="312"/>
      <c r="Q615" s="312"/>
      <c r="R615" s="326" t="e">
        <f t="shared" si="105"/>
        <v>#REF!</v>
      </c>
      <c r="S615" s="329">
        <f t="shared" si="100"/>
        <v>16.5</v>
      </c>
      <c r="T615" s="329" t="e">
        <f t="shared" si="107"/>
        <v>#REF!</v>
      </c>
      <c r="U615" s="326" t="e">
        <f t="shared" si="106"/>
        <v>#REF!</v>
      </c>
    </row>
    <row r="616" spans="1:21" ht="45" x14ac:dyDescent="0.2">
      <c r="A616" s="257" t="s">
        <v>1171</v>
      </c>
      <c r="B616" s="287" t="s">
        <v>120</v>
      </c>
      <c r="C616" s="287" t="s">
        <v>120</v>
      </c>
      <c r="D616" s="188" t="s">
        <v>1089</v>
      </c>
      <c r="E616" s="258" t="s">
        <v>1078</v>
      </c>
      <c r="F616" s="265">
        <v>3</v>
      </c>
      <c r="G616" s="259">
        <f t="shared" si="108"/>
        <v>3.78</v>
      </c>
      <c r="H616" s="259" t="e">
        <f>ROUND(G616*(1+#REF!),2)</f>
        <v>#REF!</v>
      </c>
      <c r="I616" s="259" t="e">
        <f t="shared" si="104"/>
        <v>#REF!</v>
      </c>
      <c r="J616" s="281">
        <v>4.9000000000000004</v>
      </c>
      <c r="L616" s="243">
        <v>3.78</v>
      </c>
      <c r="N616" s="310"/>
      <c r="O616" s="312"/>
      <c r="P616" s="312"/>
      <c r="Q616" s="312"/>
      <c r="R616" s="326" t="e">
        <f t="shared" si="105"/>
        <v>#REF!</v>
      </c>
      <c r="S616" s="329">
        <f t="shared" si="100"/>
        <v>3</v>
      </c>
      <c r="T616" s="329" t="e">
        <f t="shared" si="107"/>
        <v>#REF!</v>
      </c>
      <c r="U616" s="326" t="e">
        <f t="shared" si="106"/>
        <v>#REF!</v>
      </c>
    </row>
    <row r="617" spans="1:21" ht="33.75" x14ac:dyDescent="0.2">
      <c r="A617" s="257" t="s">
        <v>1172</v>
      </c>
      <c r="B617" s="287" t="s">
        <v>120</v>
      </c>
      <c r="C617" s="287" t="s">
        <v>120</v>
      </c>
      <c r="D617" s="188" t="s">
        <v>1090</v>
      </c>
      <c r="E617" s="258" t="s">
        <v>1072</v>
      </c>
      <c r="F617" s="265">
        <f>630*2</f>
        <v>1260</v>
      </c>
      <c r="G617" s="259">
        <f t="shared" si="108"/>
        <v>5.16</v>
      </c>
      <c r="H617" s="259" t="e">
        <f>ROUND(G617*(1+#REF!),2)</f>
        <v>#REF!</v>
      </c>
      <c r="I617" s="259" t="e">
        <f t="shared" si="104"/>
        <v>#REF!</v>
      </c>
      <c r="J617" s="281">
        <v>6.6950000000000003</v>
      </c>
      <c r="L617" s="243">
        <v>5.16</v>
      </c>
      <c r="N617" s="310"/>
      <c r="O617" s="312"/>
      <c r="P617" s="312"/>
      <c r="Q617" s="312"/>
      <c r="R617" s="326" t="e">
        <f t="shared" si="105"/>
        <v>#REF!</v>
      </c>
      <c r="S617" s="329">
        <f t="shared" si="100"/>
        <v>1260</v>
      </c>
      <c r="T617" s="329" t="e">
        <f t="shared" si="107"/>
        <v>#REF!</v>
      </c>
      <c r="U617" s="326" t="e">
        <f t="shared" si="106"/>
        <v>#REF!</v>
      </c>
    </row>
    <row r="618" spans="1:21" ht="22.5" x14ac:dyDescent="0.2">
      <c r="A618" s="257" t="s">
        <v>1173</v>
      </c>
      <c r="B618" s="287" t="s">
        <v>120</v>
      </c>
      <c r="C618" s="287" t="s">
        <v>120</v>
      </c>
      <c r="D618" s="188" t="s">
        <v>1091</v>
      </c>
      <c r="E618" s="258" t="s">
        <v>1072</v>
      </c>
      <c r="F618" s="265">
        <v>6</v>
      </c>
      <c r="G618" s="259">
        <f t="shared" si="108"/>
        <v>9.18</v>
      </c>
      <c r="H618" s="259" t="e">
        <f>ROUND(G618*(1+#REF!),2)</f>
        <v>#REF!</v>
      </c>
      <c r="I618" s="259" t="e">
        <f t="shared" si="104"/>
        <v>#REF!</v>
      </c>
      <c r="J618" s="281">
        <v>11.91</v>
      </c>
      <c r="L618" s="243">
        <v>9.18</v>
      </c>
      <c r="N618" s="310"/>
      <c r="O618" s="312"/>
      <c r="P618" s="312"/>
      <c r="Q618" s="312"/>
      <c r="R618" s="326" t="e">
        <f t="shared" si="105"/>
        <v>#REF!</v>
      </c>
      <c r="S618" s="329">
        <f t="shared" si="100"/>
        <v>6</v>
      </c>
      <c r="T618" s="329" t="e">
        <f t="shared" si="107"/>
        <v>#REF!</v>
      </c>
      <c r="U618" s="326" t="e">
        <f t="shared" si="106"/>
        <v>#REF!</v>
      </c>
    </row>
    <row r="619" spans="1:21" ht="22.5" x14ac:dyDescent="0.2">
      <c r="A619" s="257" t="s">
        <v>1174</v>
      </c>
      <c r="B619" s="287" t="s">
        <v>120</v>
      </c>
      <c r="C619" s="287" t="s">
        <v>120</v>
      </c>
      <c r="D619" s="188" t="s">
        <v>1092</v>
      </c>
      <c r="E619" s="258" t="s">
        <v>352</v>
      </c>
      <c r="F619" s="265">
        <v>3</v>
      </c>
      <c r="G619" s="259">
        <f t="shared" si="108"/>
        <v>1.27</v>
      </c>
      <c r="H619" s="259" t="e">
        <f>ROUND(G619*(1+#REF!),2)</f>
        <v>#REF!</v>
      </c>
      <c r="I619" s="259" t="e">
        <f t="shared" si="104"/>
        <v>#REF!</v>
      </c>
      <c r="J619" s="281">
        <v>1.65</v>
      </c>
      <c r="L619" s="243">
        <v>1.27</v>
      </c>
      <c r="N619" s="310"/>
      <c r="O619" s="312"/>
      <c r="P619" s="312"/>
      <c r="Q619" s="312"/>
      <c r="R619" s="326" t="e">
        <f t="shared" si="105"/>
        <v>#REF!</v>
      </c>
      <c r="S619" s="329">
        <f t="shared" si="100"/>
        <v>3</v>
      </c>
      <c r="T619" s="329" t="e">
        <f t="shared" si="107"/>
        <v>#REF!</v>
      </c>
      <c r="U619" s="326" t="e">
        <f t="shared" si="106"/>
        <v>#REF!</v>
      </c>
    </row>
    <row r="620" spans="1:21" ht="33.75" x14ac:dyDescent="0.2">
      <c r="A620" s="257" t="s">
        <v>1175</v>
      </c>
      <c r="B620" s="287" t="s">
        <v>120</v>
      </c>
      <c r="C620" s="287" t="s">
        <v>120</v>
      </c>
      <c r="D620" s="101" t="s">
        <v>1093</v>
      </c>
      <c r="E620" s="94" t="s">
        <v>1075</v>
      </c>
      <c r="F620" s="264">
        <v>12</v>
      </c>
      <c r="G620" s="259">
        <f t="shared" si="108"/>
        <v>20.65</v>
      </c>
      <c r="H620" s="248" t="e">
        <f>ROUND(G620*(1+#REF!),2)</f>
        <v>#REF!</v>
      </c>
      <c r="I620" s="248" t="e">
        <f t="shared" si="104"/>
        <v>#REF!</v>
      </c>
      <c r="J620" s="285">
        <v>26.78</v>
      </c>
      <c r="L620" s="243">
        <v>20.65</v>
      </c>
      <c r="N620" s="310"/>
      <c r="O620" s="312"/>
      <c r="P620" s="312"/>
      <c r="Q620" s="312"/>
      <c r="R620" s="326" t="e">
        <f t="shared" si="105"/>
        <v>#REF!</v>
      </c>
      <c r="S620" s="329">
        <f t="shared" si="100"/>
        <v>12</v>
      </c>
      <c r="T620" s="329" t="e">
        <f t="shared" si="107"/>
        <v>#REF!</v>
      </c>
      <c r="U620" s="326" t="e">
        <f t="shared" si="106"/>
        <v>#REF!</v>
      </c>
    </row>
    <row r="621" spans="1:21" ht="258.75" x14ac:dyDescent="0.2">
      <c r="A621" s="283" t="s">
        <v>1176</v>
      </c>
      <c r="B621" s="284" t="s">
        <v>137</v>
      </c>
      <c r="C621" s="284">
        <v>5047</v>
      </c>
      <c r="D621" s="101" t="s">
        <v>1304</v>
      </c>
      <c r="E621" s="94" t="s">
        <v>1078</v>
      </c>
      <c r="F621" s="264">
        <v>6</v>
      </c>
      <c r="G621" s="259">
        <f t="shared" si="108"/>
        <v>173.13</v>
      </c>
      <c r="H621" s="248" t="e">
        <f>ROUND(G621*(1+#REF!),2)</f>
        <v>#REF!</v>
      </c>
      <c r="I621" s="248" t="e">
        <f t="shared" si="104"/>
        <v>#REF!</v>
      </c>
      <c r="J621" s="285">
        <v>224.55</v>
      </c>
      <c r="L621" s="243">
        <v>173.13</v>
      </c>
      <c r="N621" s="310"/>
      <c r="O621" s="312"/>
      <c r="P621" s="312"/>
      <c r="Q621" s="312"/>
      <c r="R621" s="326" t="e">
        <f t="shared" si="105"/>
        <v>#REF!</v>
      </c>
      <c r="S621" s="329">
        <f t="shared" si="100"/>
        <v>6</v>
      </c>
      <c r="T621" s="329" t="e">
        <f t="shared" si="107"/>
        <v>#REF!</v>
      </c>
      <c r="U621" s="326" t="e">
        <f t="shared" si="106"/>
        <v>#REF!</v>
      </c>
    </row>
    <row r="622" spans="1:21" ht="22.5" x14ac:dyDescent="0.2">
      <c r="A622" s="283" t="s">
        <v>1177</v>
      </c>
      <c r="B622" s="284" t="s">
        <v>120</v>
      </c>
      <c r="C622" s="284" t="s">
        <v>120</v>
      </c>
      <c r="D622" s="101" t="s">
        <v>1094</v>
      </c>
      <c r="E622" s="94" t="s">
        <v>1075</v>
      </c>
      <c r="F622" s="264">
        <v>3</v>
      </c>
      <c r="G622" s="259">
        <f t="shared" si="108"/>
        <v>12.34</v>
      </c>
      <c r="H622" s="248" t="e">
        <f>ROUND(G622*(1+#REF!),2)</f>
        <v>#REF!</v>
      </c>
      <c r="I622" s="248" t="e">
        <f t="shared" si="104"/>
        <v>#REF!</v>
      </c>
      <c r="J622" s="285">
        <v>16</v>
      </c>
      <c r="L622" s="243">
        <v>12.34</v>
      </c>
      <c r="N622" s="310"/>
      <c r="O622" s="312"/>
      <c r="P622" s="312"/>
      <c r="Q622" s="312"/>
      <c r="R622" s="326" t="e">
        <f t="shared" si="105"/>
        <v>#REF!</v>
      </c>
      <c r="S622" s="329">
        <f t="shared" si="100"/>
        <v>3</v>
      </c>
      <c r="T622" s="329" t="e">
        <f t="shared" si="107"/>
        <v>#REF!</v>
      </c>
      <c r="U622" s="326" t="e">
        <f t="shared" si="106"/>
        <v>#REF!</v>
      </c>
    </row>
    <row r="623" spans="1:21" ht="22.5" x14ac:dyDescent="0.2">
      <c r="A623" s="283" t="s">
        <v>1178</v>
      </c>
      <c r="B623" s="284" t="s">
        <v>120</v>
      </c>
      <c r="C623" s="284" t="s">
        <v>120</v>
      </c>
      <c r="D623" s="101" t="s">
        <v>1095</v>
      </c>
      <c r="E623" s="94" t="s">
        <v>1075</v>
      </c>
      <c r="F623" s="264">
        <v>3</v>
      </c>
      <c r="G623" s="259">
        <f t="shared" si="108"/>
        <v>13.41</v>
      </c>
      <c r="H623" s="248" t="e">
        <f>ROUND(G623*(1+#REF!),2)</f>
        <v>#REF!</v>
      </c>
      <c r="I623" s="248" t="e">
        <f t="shared" si="104"/>
        <v>#REF!</v>
      </c>
      <c r="J623" s="285">
        <v>17.39</v>
      </c>
      <c r="L623" s="243">
        <v>13.41</v>
      </c>
      <c r="N623" s="310"/>
      <c r="O623" s="312"/>
      <c r="P623" s="312"/>
      <c r="Q623" s="312"/>
      <c r="R623" s="326" t="e">
        <f t="shared" si="105"/>
        <v>#REF!</v>
      </c>
      <c r="S623" s="329">
        <f t="shared" si="100"/>
        <v>3</v>
      </c>
      <c r="T623" s="329" t="e">
        <f t="shared" si="107"/>
        <v>#REF!</v>
      </c>
      <c r="U623" s="326" t="e">
        <f t="shared" si="106"/>
        <v>#REF!</v>
      </c>
    </row>
    <row r="624" spans="1:21" ht="22.5" x14ac:dyDescent="0.2">
      <c r="A624" s="283" t="s">
        <v>1179</v>
      </c>
      <c r="B624" s="284" t="s">
        <v>120</v>
      </c>
      <c r="C624" s="284" t="s">
        <v>120</v>
      </c>
      <c r="D624" s="101" t="s">
        <v>1096</v>
      </c>
      <c r="E624" s="94" t="s">
        <v>1075</v>
      </c>
      <c r="F624" s="264">
        <v>2</v>
      </c>
      <c r="G624" s="259">
        <f t="shared" si="108"/>
        <v>14.41</v>
      </c>
      <c r="H624" s="248" t="e">
        <f>ROUND(G624*(1+#REF!),2)</f>
        <v>#REF!</v>
      </c>
      <c r="I624" s="248" t="e">
        <f t="shared" si="104"/>
        <v>#REF!</v>
      </c>
      <c r="J624" s="285">
        <v>18.690000000000001</v>
      </c>
      <c r="L624" s="243">
        <v>14.41</v>
      </c>
      <c r="N624" s="310"/>
      <c r="O624" s="312"/>
      <c r="P624" s="312"/>
      <c r="Q624" s="312"/>
      <c r="R624" s="326" t="e">
        <f t="shared" si="105"/>
        <v>#REF!</v>
      </c>
      <c r="S624" s="329">
        <f t="shared" si="100"/>
        <v>2</v>
      </c>
      <c r="T624" s="329" t="e">
        <f t="shared" si="107"/>
        <v>#REF!</v>
      </c>
      <c r="U624" s="326" t="e">
        <f t="shared" si="106"/>
        <v>#REF!</v>
      </c>
    </row>
    <row r="625" spans="1:21" ht="22.5" x14ac:dyDescent="0.2">
      <c r="A625" s="283" t="s">
        <v>1180</v>
      </c>
      <c r="B625" s="284" t="s">
        <v>120</v>
      </c>
      <c r="C625" s="284" t="s">
        <v>120</v>
      </c>
      <c r="D625" s="101" t="s">
        <v>1097</v>
      </c>
      <c r="E625" s="94" t="s">
        <v>1078</v>
      </c>
      <c r="F625" s="264">
        <v>2</v>
      </c>
      <c r="G625" s="259">
        <f t="shared" si="108"/>
        <v>11.55</v>
      </c>
      <c r="H625" s="248" t="e">
        <f>ROUND(G625*(1+#REF!),2)</f>
        <v>#REF!</v>
      </c>
      <c r="I625" s="248" t="e">
        <f t="shared" si="104"/>
        <v>#REF!</v>
      </c>
      <c r="J625" s="285">
        <v>14.98</v>
      </c>
      <c r="L625" s="243">
        <v>11.55</v>
      </c>
      <c r="N625" s="310"/>
      <c r="O625" s="312"/>
      <c r="P625" s="312"/>
      <c r="Q625" s="312"/>
      <c r="R625" s="326" t="e">
        <f t="shared" si="105"/>
        <v>#REF!</v>
      </c>
      <c r="S625" s="329">
        <f t="shared" si="100"/>
        <v>2</v>
      </c>
      <c r="T625" s="329" t="e">
        <f t="shared" si="107"/>
        <v>#REF!</v>
      </c>
      <c r="U625" s="326" t="e">
        <f t="shared" si="106"/>
        <v>#REF!</v>
      </c>
    </row>
    <row r="626" spans="1:21" ht="22.5" x14ac:dyDescent="0.2">
      <c r="A626" s="283" t="s">
        <v>1181</v>
      </c>
      <c r="B626" s="284" t="s">
        <v>120</v>
      </c>
      <c r="C626" s="284" t="s">
        <v>120</v>
      </c>
      <c r="D626" s="101" t="s">
        <v>1098</v>
      </c>
      <c r="E626" s="94" t="s">
        <v>1078</v>
      </c>
      <c r="F626" s="264">
        <v>2</v>
      </c>
      <c r="G626" s="259">
        <f t="shared" si="108"/>
        <v>12.56</v>
      </c>
      <c r="H626" s="248" t="e">
        <f>ROUND(G626*(1+#REF!),2)</f>
        <v>#REF!</v>
      </c>
      <c r="I626" s="248" t="e">
        <f t="shared" si="104"/>
        <v>#REF!</v>
      </c>
      <c r="J626" s="285">
        <v>16.29</v>
      </c>
      <c r="L626" s="243">
        <v>12.56</v>
      </c>
      <c r="N626" s="310"/>
      <c r="O626" s="312"/>
      <c r="P626" s="312"/>
      <c r="Q626" s="312"/>
      <c r="R626" s="326" t="e">
        <f t="shared" si="105"/>
        <v>#REF!</v>
      </c>
      <c r="S626" s="329">
        <f t="shared" si="100"/>
        <v>2</v>
      </c>
      <c r="T626" s="329" t="e">
        <f t="shared" si="107"/>
        <v>#REF!</v>
      </c>
      <c r="U626" s="326" t="e">
        <f t="shared" si="106"/>
        <v>#REF!</v>
      </c>
    </row>
    <row r="627" spans="1:21" ht="22.5" x14ac:dyDescent="0.2">
      <c r="A627" s="283" t="s">
        <v>1182</v>
      </c>
      <c r="B627" s="284" t="s">
        <v>120</v>
      </c>
      <c r="C627" s="284" t="s">
        <v>120</v>
      </c>
      <c r="D627" s="101" t="s">
        <v>1099</v>
      </c>
      <c r="E627" s="94" t="s">
        <v>1078</v>
      </c>
      <c r="F627" s="264">
        <v>1</v>
      </c>
      <c r="G627" s="259">
        <f t="shared" si="108"/>
        <v>14.79</v>
      </c>
      <c r="H627" s="248" t="e">
        <f>ROUND(G627*(1+#REF!),2)</f>
        <v>#REF!</v>
      </c>
      <c r="I627" s="248" t="e">
        <f t="shared" si="104"/>
        <v>#REF!</v>
      </c>
      <c r="J627" s="285">
        <v>19.18</v>
      </c>
      <c r="L627" s="243">
        <v>14.79</v>
      </c>
      <c r="N627" s="310"/>
      <c r="O627" s="312"/>
      <c r="P627" s="312"/>
      <c r="Q627" s="312"/>
      <c r="R627" s="326" t="e">
        <f t="shared" si="105"/>
        <v>#REF!</v>
      </c>
      <c r="S627" s="329">
        <f t="shared" ref="S627:S690" si="109">F627-P627</f>
        <v>1</v>
      </c>
      <c r="T627" s="329" t="e">
        <f t="shared" si="107"/>
        <v>#REF!</v>
      </c>
      <c r="U627" s="326" t="e">
        <f t="shared" si="106"/>
        <v>#REF!</v>
      </c>
    </row>
    <row r="628" spans="1:21" ht="22.5" x14ac:dyDescent="0.2">
      <c r="A628" s="283" t="s">
        <v>1183</v>
      </c>
      <c r="B628" s="284" t="s">
        <v>120</v>
      </c>
      <c r="C628" s="284" t="s">
        <v>120</v>
      </c>
      <c r="D628" s="101" t="s">
        <v>1100</v>
      </c>
      <c r="E628" s="94" t="s">
        <v>1078</v>
      </c>
      <c r="F628" s="264">
        <v>3</v>
      </c>
      <c r="G628" s="259">
        <f t="shared" si="108"/>
        <v>15.34</v>
      </c>
      <c r="H628" s="248" t="e">
        <f>ROUND(G628*(1+#REF!),2)</f>
        <v>#REF!</v>
      </c>
      <c r="I628" s="248" t="e">
        <f t="shared" si="104"/>
        <v>#REF!</v>
      </c>
      <c r="J628" s="285">
        <v>19.89</v>
      </c>
      <c r="L628" s="243">
        <v>15.34</v>
      </c>
      <c r="N628" s="310"/>
      <c r="O628" s="312"/>
      <c r="P628" s="312"/>
      <c r="Q628" s="312"/>
      <c r="R628" s="326" t="e">
        <f t="shared" si="105"/>
        <v>#REF!</v>
      </c>
      <c r="S628" s="329">
        <f t="shared" si="109"/>
        <v>3</v>
      </c>
      <c r="T628" s="329" t="e">
        <f t="shared" si="107"/>
        <v>#REF!</v>
      </c>
      <c r="U628" s="326" t="e">
        <f t="shared" si="106"/>
        <v>#REF!</v>
      </c>
    </row>
    <row r="629" spans="1:21" ht="22.5" x14ac:dyDescent="0.2">
      <c r="A629" s="283" t="s">
        <v>1184</v>
      </c>
      <c r="B629" s="284" t="s">
        <v>120</v>
      </c>
      <c r="C629" s="284" t="s">
        <v>120</v>
      </c>
      <c r="D629" s="101" t="s">
        <v>1101</v>
      </c>
      <c r="E629" s="94" t="s">
        <v>1078</v>
      </c>
      <c r="F629" s="264">
        <v>1</v>
      </c>
      <c r="G629" s="259">
        <f t="shared" si="108"/>
        <v>15.61</v>
      </c>
      <c r="H629" s="248" t="e">
        <f>ROUND(G629*(1+#REF!),2)</f>
        <v>#REF!</v>
      </c>
      <c r="I629" s="248" t="e">
        <f t="shared" si="104"/>
        <v>#REF!</v>
      </c>
      <c r="J629" s="285">
        <v>20.25</v>
      </c>
      <c r="L629" s="243">
        <v>15.61</v>
      </c>
      <c r="N629" s="310"/>
      <c r="O629" s="312"/>
      <c r="P629" s="312"/>
      <c r="Q629" s="312"/>
      <c r="R629" s="326" t="e">
        <f t="shared" si="105"/>
        <v>#REF!</v>
      </c>
      <c r="S629" s="329">
        <f t="shared" si="109"/>
        <v>1</v>
      </c>
      <c r="T629" s="329" t="e">
        <f t="shared" si="107"/>
        <v>#REF!</v>
      </c>
      <c r="U629" s="326" t="e">
        <f t="shared" si="106"/>
        <v>#REF!</v>
      </c>
    </row>
    <row r="630" spans="1:21" ht="22.5" x14ac:dyDescent="0.2">
      <c r="A630" s="283" t="s">
        <v>1185</v>
      </c>
      <c r="B630" s="284" t="s">
        <v>120</v>
      </c>
      <c r="C630" s="284" t="s">
        <v>120</v>
      </c>
      <c r="D630" s="101" t="s">
        <v>1102</v>
      </c>
      <c r="E630" s="94" t="s">
        <v>1078</v>
      </c>
      <c r="F630" s="264">
        <v>2</v>
      </c>
      <c r="G630" s="259">
        <f t="shared" si="108"/>
        <v>16.600000000000001</v>
      </c>
      <c r="H630" s="248" t="e">
        <f>ROUND(G630*(1+#REF!),2)</f>
        <v>#REF!</v>
      </c>
      <c r="I630" s="248" t="e">
        <f t="shared" si="104"/>
        <v>#REF!</v>
      </c>
      <c r="J630" s="285">
        <v>21.53</v>
      </c>
      <c r="L630" s="243">
        <v>16.600000000000001</v>
      </c>
      <c r="N630" s="310"/>
      <c r="O630" s="312"/>
      <c r="P630" s="312"/>
      <c r="Q630" s="312"/>
      <c r="R630" s="326" t="e">
        <f t="shared" si="105"/>
        <v>#REF!</v>
      </c>
      <c r="S630" s="329">
        <f t="shared" si="109"/>
        <v>2</v>
      </c>
      <c r="T630" s="329" t="e">
        <f t="shared" si="107"/>
        <v>#REF!</v>
      </c>
      <c r="U630" s="326" t="e">
        <f t="shared" si="106"/>
        <v>#REF!</v>
      </c>
    </row>
    <row r="631" spans="1:21" ht="33.75" x14ac:dyDescent="0.2">
      <c r="A631" s="283" t="s">
        <v>1186</v>
      </c>
      <c r="B631" s="284" t="s">
        <v>120</v>
      </c>
      <c r="C631" s="284" t="s">
        <v>120</v>
      </c>
      <c r="D631" s="101" t="s">
        <v>1103</v>
      </c>
      <c r="E631" s="94" t="s">
        <v>352</v>
      </c>
      <c r="F631" s="264">
        <v>3</v>
      </c>
      <c r="G631" s="259">
        <f t="shared" si="108"/>
        <v>10.99</v>
      </c>
      <c r="H631" s="248" t="e">
        <f>ROUND(G631*(1+#REF!),2)</f>
        <v>#REF!</v>
      </c>
      <c r="I631" s="248" t="e">
        <f t="shared" si="104"/>
        <v>#REF!</v>
      </c>
      <c r="J631" s="285">
        <v>14.25</v>
      </c>
      <c r="L631" s="243">
        <v>10.99</v>
      </c>
      <c r="N631" s="310"/>
      <c r="O631" s="312"/>
      <c r="P631" s="312"/>
      <c r="Q631" s="312"/>
      <c r="R631" s="326" t="e">
        <f t="shared" si="105"/>
        <v>#REF!</v>
      </c>
      <c r="S631" s="329">
        <f t="shared" si="109"/>
        <v>3</v>
      </c>
      <c r="T631" s="329" t="e">
        <f t="shared" si="107"/>
        <v>#REF!</v>
      </c>
      <c r="U631" s="326" t="e">
        <f t="shared" si="106"/>
        <v>#REF!</v>
      </c>
    </row>
    <row r="632" spans="1:21" ht="56.25" x14ac:dyDescent="0.2">
      <c r="A632" s="283" t="s">
        <v>1187</v>
      </c>
      <c r="B632" s="284" t="s">
        <v>120</v>
      </c>
      <c r="C632" s="284" t="s">
        <v>120</v>
      </c>
      <c r="D632" s="101" t="s">
        <v>1104</v>
      </c>
      <c r="E632" s="94" t="s">
        <v>1078</v>
      </c>
      <c r="F632" s="264">
        <v>4</v>
      </c>
      <c r="G632" s="259">
        <f t="shared" si="108"/>
        <v>16.89</v>
      </c>
      <c r="H632" s="248" t="e">
        <f>ROUND(G632*(1+#REF!),2)</f>
        <v>#REF!</v>
      </c>
      <c r="I632" s="248" t="e">
        <f t="shared" si="104"/>
        <v>#REF!</v>
      </c>
      <c r="J632" s="285">
        <v>21.91</v>
      </c>
      <c r="L632" s="243">
        <v>16.89</v>
      </c>
      <c r="N632" s="310"/>
      <c r="O632" s="312"/>
      <c r="P632" s="312"/>
      <c r="Q632" s="312"/>
      <c r="R632" s="326" t="e">
        <f t="shared" si="105"/>
        <v>#REF!</v>
      </c>
      <c r="S632" s="329">
        <f t="shared" si="109"/>
        <v>4</v>
      </c>
      <c r="T632" s="329" t="e">
        <f t="shared" si="107"/>
        <v>#REF!</v>
      </c>
      <c r="U632" s="326" t="e">
        <f t="shared" si="106"/>
        <v>#REF!</v>
      </c>
    </row>
    <row r="633" spans="1:21" ht="56.25" x14ac:dyDescent="0.2">
      <c r="A633" s="283" t="s">
        <v>1188</v>
      </c>
      <c r="B633" s="284" t="s">
        <v>120</v>
      </c>
      <c r="C633" s="284" t="s">
        <v>120</v>
      </c>
      <c r="D633" s="101" t="s">
        <v>1105</v>
      </c>
      <c r="E633" s="94" t="s">
        <v>1075</v>
      </c>
      <c r="F633" s="264">
        <v>6</v>
      </c>
      <c r="G633" s="259">
        <f t="shared" si="108"/>
        <v>11.93</v>
      </c>
      <c r="H633" s="248" t="e">
        <f>ROUND(G633*(1+#REF!),2)</f>
        <v>#REF!</v>
      </c>
      <c r="I633" s="248" t="e">
        <f t="shared" si="104"/>
        <v>#REF!</v>
      </c>
      <c r="J633" s="285">
        <v>15.475</v>
      </c>
      <c r="L633" s="243">
        <v>11.93</v>
      </c>
      <c r="N633" s="310"/>
      <c r="O633" s="312"/>
      <c r="P633" s="312"/>
      <c r="Q633" s="312"/>
      <c r="R633" s="326" t="e">
        <f t="shared" si="105"/>
        <v>#REF!</v>
      </c>
      <c r="S633" s="329">
        <f t="shared" si="109"/>
        <v>6</v>
      </c>
      <c r="T633" s="329" t="e">
        <f t="shared" si="107"/>
        <v>#REF!</v>
      </c>
      <c r="U633" s="326" t="e">
        <f t="shared" si="106"/>
        <v>#REF!</v>
      </c>
    </row>
    <row r="634" spans="1:21" ht="33.75" x14ac:dyDescent="0.2">
      <c r="A634" s="283" t="s">
        <v>1189</v>
      </c>
      <c r="B634" s="284" t="s">
        <v>120</v>
      </c>
      <c r="C634" s="284" t="s">
        <v>120</v>
      </c>
      <c r="D634" s="101" t="s">
        <v>1106</v>
      </c>
      <c r="E634" s="94" t="s">
        <v>352</v>
      </c>
      <c r="F634" s="264">
        <v>3</v>
      </c>
      <c r="G634" s="259">
        <f t="shared" si="108"/>
        <v>9.85</v>
      </c>
      <c r="H634" s="248" t="e">
        <f>ROUND(G634*(1+#REF!),2)</f>
        <v>#REF!</v>
      </c>
      <c r="I634" s="248" t="e">
        <f t="shared" si="104"/>
        <v>#REF!</v>
      </c>
      <c r="J634" s="285">
        <v>12.78</v>
      </c>
      <c r="L634" s="243">
        <v>9.85</v>
      </c>
      <c r="N634" s="310"/>
      <c r="O634" s="312"/>
      <c r="P634" s="312"/>
      <c r="Q634" s="312"/>
      <c r="R634" s="326" t="e">
        <f t="shared" si="105"/>
        <v>#REF!</v>
      </c>
      <c r="S634" s="329">
        <f t="shared" si="109"/>
        <v>3</v>
      </c>
      <c r="T634" s="329" t="e">
        <f t="shared" si="107"/>
        <v>#REF!</v>
      </c>
      <c r="U634" s="326" t="e">
        <f t="shared" si="106"/>
        <v>#REF!</v>
      </c>
    </row>
    <row r="635" spans="1:21" ht="33.75" x14ac:dyDescent="0.2">
      <c r="A635" s="283" t="s">
        <v>1190</v>
      </c>
      <c r="B635" s="284" t="s">
        <v>120</v>
      </c>
      <c r="C635" s="284" t="s">
        <v>120</v>
      </c>
      <c r="D635" s="101" t="s">
        <v>1107</v>
      </c>
      <c r="E635" s="94" t="s">
        <v>352</v>
      </c>
      <c r="F635" s="264">
        <v>2</v>
      </c>
      <c r="G635" s="259">
        <f t="shared" si="108"/>
        <v>2.25</v>
      </c>
      <c r="H635" s="248" t="e">
        <f>ROUND(G635*(1+#REF!),2)</f>
        <v>#REF!</v>
      </c>
      <c r="I635" s="248" t="e">
        <f t="shared" si="104"/>
        <v>#REF!</v>
      </c>
      <c r="J635" s="285">
        <v>2.92</v>
      </c>
      <c r="L635" s="243">
        <v>2.25</v>
      </c>
      <c r="N635" s="310"/>
      <c r="O635" s="312"/>
      <c r="P635" s="312"/>
      <c r="Q635" s="312"/>
      <c r="R635" s="326" t="e">
        <f t="shared" si="105"/>
        <v>#REF!</v>
      </c>
      <c r="S635" s="329">
        <f t="shared" si="109"/>
        <v>2</v>
      </c>
      <c r="T635" s="329" t="e">
        <f t="shared" si="107"/>
        <v>#REF!</v>
      </c>
      <c r="U635" s="326" t="e">
        <f t="shared" si="106"/>
        <v>#REF!</v>
      </c>
    </row>
    <row r="636" spans="1:21" ht="33.75" x14ac:dyDescent="0.2">
      <c r="A636" s="283" t="s">
        <v>1191</v>
      </c>
      <c r="B636" s="284" t="s">
        <v>120</v>
      </c>
      <c r="C636" s="284" t="s">
        <v>120</v>
      </c>
      <c r="D636" s="101" t="s">
        <v>1108</v>
      </c>
      <c r="E636" s="94" t="s">
        <v>352</v>
      </c>
      <c r="F636" s="264">
        <v>6</v>
      </c>
      <c r="G636" s="259">
        <f t="shared" si="108"/>
        <v>2.11</v>
      </c>
      <c r="H636" s="248" t="e">
        <f>ROUND(G636*(1+#REF!),2)</f>
        <v>#REF!</v>
      </c>
      <c r="I636" s="248" t="e">
        <f t="shared" si="104"/>
        <v>#REF!</v>
      </c>
      <c r="J636" s="285">
        <v>2.74</v>
      </c>
      <c r="L636" s="243">
        <v>2.11</v>
      </c>
      <c r="N636" s="310"/>
      <c r="O636" s="312"/>
      <c r="P636" s="312"/>
      <c r="Q636" s="312"/>
      <c r="R636" s="326" t="e">
        <f t="shared" si="105"/>
        <v>#REF!</v>
      </c>
      <c r="S636" s="329">
        <f t="shared" si="109"/>
        <v>6</v>
      </c>
      <c r="T636" s="329" t="e">
        <f t="shared" si="107"/>
        <v>#REF!</v>
      </c>
      <c r="U636" s="326" t="e">
        <f t="shared" si="106"/>
        <v>#REF!</v>
      </c>
    </row>
    <row r="637" spans="1:21" ht="33.75" x14ac:dyDescent="0.2">
      <c r="A637" s="283" t="s">
        <v>1192</v>
      </c>
      <c r="B637" s="284" t="s">
        <v>120</v>
      </c>
      <c r="C637" s="284" t="s">
        <v>120</v>
      </c>
      <c r="D637" s="101" t="s">
        <v>1109</v>
      </c>
      <c r="E637" s="94" t="s">
        <v>1078</v>
      </c>
      <c r="F637" s="264">
        <v>3</v>
      </c>
      <c r="G637" s="259">
        <f t="shared" si="108"/>
        <v>2.19</v>
      </c>
      <c r="H637" s="248" t="e">
        <f>ROUND(G637*(1+#REF!),2)</f>
        <v>#REF!</v>
      </c>
      <c r="I637" s="248" t="e">
        <f t="shared" si="104"/>
        <v>#REF!</v>
      </c>
      <c r="J637" s="285">
        <v>2.84</v>
      </c>
      <c r="L637" s="243">
        <v>2.19</v>
      </c>
      <c r="N637" s="310"/>
      <c r="O637" s="312"/>
      <c r="P637" s="312"/>
      <c r="Q637" s="312"/>
      <c r="R637" s="326" t="e">
        <f t="shared" si="105"/>
        <v>#REF!</v>
      </c>
      <c r="S637" s="329">
        <f t="shared" si="109"/>
        <v>3</v>
      </c>
      <c r="T637" s="329" t="e">
        <f t="shared" si="107"/>
        <v>#REF!</v>
      </c>
      <c r="U637" s="326" t="e">
        <f t="shared" si="106"/>
        <v>#REF!</v>
      </c>
    </row>
    <row r="638" spans="1:21" ht="56.25" x14ac:dyDescent="0.2">
      <c r="A638" s="283" t="s">
        <v>1193</v>
      </c>
      <c r="B638" s="284" t="s">
        <v>120</v>
      </c>
      <c r="C638" s="284" t="s">
        <v>120</v>
      </c>
      <c r="D638" s="101" t="s">
        <v>1110</v>
      </c>
      <c r="E638" s="94" t="s">
        <v>1078</v>
      </c>
      <c r="F638" s="264">
        <v>1</v>
      </c>
      <c r="G638" s="259">
        <f t="shared" si="108"/>
        <v>6.39</v>
      </c>
      <c r="H638" s="248" t="e">
        <f>ROUND(G638*(1+#REF!),2)</f>
        <v>#REF!</v>
      </c>
      <c r="I638" s="248" t="e">
        <f t="shared" si="104"/>
        <v>#REF!</v>
      </c>
      <c r="J638" s="285">
        <v>8.2899999999999991</v>
      </c>
      <c r="L638" s="243">
        <v>6.39</v>
      </c>
      <c r="N638" s="310"/>
      <c r="O638" s="312"/>
      <c r="P638" s="312"/>
      <c r="Q638" s="312"/>
      <c r="R638" s="326" t="e">
        <f t="shared" si="105"/>
        <v>#REF!</v>
      </c>
      <c r="S638" s="329">
        <f t="shared" si="109"/>
        <v>1</v>
      </c>
      <c r="T638" s="329" t="e">
        <f t="shared" si="107"/>
        <v>#REF!</v>
      </c>
      <c r="U638" s="326" t="e">
        <f t="shared" si="106"/>
        <v>#REF!</v>
      </c>
    </row>
    <row r="639" spans="1:21" ht="33.75" x14ac:dyDescent="0.2">
      <c r="A639" s="283" t="s">
        <v>1194</v>
      </c>
      <c r="B639" s="284" t="s">
        <v>120</v>
      </c>
      <c r="C639" s="284" t="s">
        <v>120</v>
      </c>
      <c r="D639" s="101" t="s">
        <v>1111</v>
      </c>
      <c r="E639" s="94" t="s">
        <v>1075</v>
      </c>
      <c r="F639" s="264">
        <v>15</v>
      </c>
      <c r="G639" s="259">
        <f t="shared" si="108"/>
        <v>1.34</v>
      </c>
      <c r="H639" s="248" t="e">
        <f>ROUND(G639*(1+#REF!),2)</f>
        <v>#REF!</v>
      </c>
      <c r="I639" s="248" t="e">
        <f t="shared" si="104"/>
        <v>#REF!</v>
      </c>
      <c r="J639" s="285">
        <v>1.7347999999999999</v>
      </c>
      <c r="L639" s="243">
        <v>1.34</v>
      </c>
      <c r="N639" s="310"/>
      <c r="O639" s="312"/>
      <c r="P639" s="312"/>
      <c r="Q639" s="312"/>
      <c r="R639" s="326" t="e">
        <f t="shared" si="105"/>
        <v>#REF!</v>
      </c>
      <c r="S639" s="329">
        <f t="shared" si="109"/>
        <v>15</v>
      </c>
      <c r="T639" s="329" t="e">
        <f t="shared" si="107"/>
        <v>#REF!</v>
      </c>
      <c r="U639" s="326" t="e">
        <f t="shared" si="106"/>
        <v>#REF!</v>
      </c>
    </row>
    <row r="640" spans="1:21" ht="33.75" x14ac:dyDescent="0.2">
      <c r="A640" s="283" t="s">
        <v>1195</v>
      </c>
      <c r="B640" s="284" t="s">
        <v>120</v>
      </c>
      <c r="C640" s="284" t="s">
        <v>120</v>
      </c>
      <c r="D640" s="101" t="s">
        <v>1112</v>
      </c>
      <c r="E640" s="94" t="s">
        <v>1075</v>
      </c>
      <c r="F640" s="264">
        <v>24</v>
      </c>
      <c r="G640" s="259">
        <f t="shared" si="108"/>
        <v>1.41</v>
      </c>
      <c r="H640" s="248" t="e">
        <f>ROUND(G640*(1+#REF!),2)</f>
        <v>#REF!</v>
      </c>
      <c r="I640" s="248" t="e">
        <f t="shared" si="104"/>
        <v>#REF!</v>
      </c>
      <c r="J640" s="285">
        <v>1.83</v>
      </c>
      <c r="L640" s="243">
        <v>1.41</v>
      </c>
      <c r="N640" s="310"/>
      <c r="O640" s="312"/>
      <c r="P640" s="312"/>
      <c r="Q640" s="312"/>
      <c r="R640" s="326" t="e">
        <f t="shared" si="105"/>
        <v>#REF!</v>
      </c>
      <c r="S640" s="329">
        <f t="shared" si="109"/>
        <v>24</v>
      </c>
      <c r="T640" s="329" t="e">
        <f t="shared" si="107"/>
        <v>#REF!</v>
      </c>
      <c r="U640" s="326" t="e">
        <f t="shared" si="106"/>
        <v>#REF!</v>
      </c>
    </row>
    <row r="641" spans="1:21" ht="33.75" x14ac:dyDescent="0.2">
      <c r="A641" s="283" t="s">
        <v>1196</v>
      </c>
      <c r="B641" s="284" t="s">
        <v>120</v>
      </c>
      <c r="C641" s="284" t="s">
        <v>120</v>
      </c>
      <c r="D641" s="101" t="s">
        <v>1113</v>
      </c>
      <c r="E641" s="94" t="s">
        <v>352</v>
      </c>
      <c r="F641" s="264">
        <v>3</v>
      </c>
      <c r="G641" s="259">
        <f t="shared" si="108"/>
        <v>11.7</v>
      </c>
      <c r="H641" s="248" t="e">
        <f>ROUND(G641*(1+#REF!),2)</f>
        <v>#REF!</v>
      </c>
      <c r="I641" s="248" t="e">
        <f t="shared" si="104"/>
        <v>#REF!</v>
      </c>
      <c r="J641" s="285">
        <v>15.18</v>
      </c>
      <c r="L641" s="243">
        <v>11.7</v>
      </c>
      <c r="N641" s="310"/>
      <c r="O641" s="312"/>
      <c r="P641" s="312"/>
      <c r="Q641" s="312"/>
      <c r="R641" s="326" t="e">
        <f t="shared" si="105"/>
        <v>#REF!</v>
      </c>
      <c r="S641" s="329">
        <f t="shared" si="109"/>
        <v>3</v>
      </c>
      <c r="T641" s="329" t="e">
        <f t="shared" si="107"/>
        <v>#REF!</v>
      </c>
      <c r="U641" s="326" t="e">
        <f t="shared" si="106"/>
        <v>#REF!</v>
      </c>
    </row>
    <row r="642" spans="1:21" ht="33.75" x14ac:dyDescent="0.2">
      <c r="A642" s="283" t="s">
        <v>1197</v>
      </c>
      <c r="B642" s="284" t="s">
        <v>120</v>
      </c>
      <c r="C642" s="284" t="s">
        <v>120</v>
      </c>
      <c r="D642" s="101" t="s">
        <v>1114</v>
      </c>
      <c r="E642" s="94" t="s">
        <v>352</v>
      </c>
      <c r="F642" s="264">
        <v>3</v>
      </c>
      <c r="G642" s="259">
        <f t="shared" si="108"/>
        <v>0.87</v>
      </c>
      <c r="H642" s="248" t="e">
        <f>ROUND(G642*(1+#REF!),2)</f>
        <v>#REF!</v>
      </c>
      <c r="I642" s="248" t="e">
        <f t="shared" si="104"/>
        <v>#REF!</v>
      </c>
      <c r="J642" s="285">
        <v>1.1299999999999999</v>
      </c>
      <c r="L642" s="243">
        <v>0.87</v>
      </c>
      <c r="N642" s="310"/>
      <c r="O642" s="312"/>
      <c r="P642" s="312"/>
      <c r="Q642" s="312"/>
      <c r="R642" s="326" t="e">
        <f t="shared" si="105"/>
        <v>#REF!</v>
      </c>
      <c r="S642" s="329">
        <f t="shared" si="109"/>
        <v>3</v>
      </c>
      <c r="T642" s="329" t="e">
        <f t="shared" si="107"/>
        <v>#REF!</v>
      </c>
      <c r="U642" s="326" t="e">
        <f t="shared" si="106"/>
        <v>#REF!</v>
      </c>
    </row>
    <row r="643" spans="1:21" ht="33.75" x14ac:dyDescent="0.2">
      <c r="A643" s="283" t="s">
        <v>1198</v>
      </c>
      <c r="B643" s="284" t="s">
        <v>120</v>
      </c>
      <c r="C643" s="284" t="s">
        <v>120</v>
      </c>
      <c r="D643" s="101" t="s">
        <v>1115</v>
      </c>
      <c r="E643" s="94" t="s">
        <v>1075</v>
      </c>
      <c r="F643" s="264">
        <v>6</v>
      </c>
      <c r="G643" s="259">
        <f t="shared" si="108"/>
        <v>1.34</v>
      </c>
      <c r="H643" s="248" t="e">
        <f>ROUND(G643*(1+#REF!),2)</f>
        <v>#REF!</v>
      </c>
      <c r="I643" s="248" t="e">
        <f t="shared" si="104"/>
        <v>#REF!</v>
      </c>
      <c r="J643" s="285">
        <v>1.74</v>
      </c>
      <c r="L643" s="243">
        <v>1.34</v>
      </c>
      <c r="N643" s="310"/>
      <c r="O643" s="312"/>
      <c r="P643" s="312"/>
      <c r="Q643" s="312"/>
      <c r="R643" s="326" t="e">
        <f t="shared" si="105"/>
        <v>#REF!</v>
      </c>
      <c r="S643" s="329">
        <f t="shared" si="109"/>
        <v>6</v>
      </c>
      <c r="T643" s="329" t="e">
        <f t="shared" si="107"/>
        <v>#REF!</v>
      </c>
      <c r="U643" s="326" t="e">
        <f t="shared" si="106"/>
        <v>#REF!</v>
      </c>
    </row>
    <row r="644" spans="1:21" ht="67.5" x14ac:dyDescent="0.2">
      <c r="A644" s="283" t="s">
        <v>1199</v>
      </c>
      <c r="B644" s="284" t="s">
        <v>120</v>
      </c>
      <c r="C644" s="284" t="s">
        <v>120</v>
      </c>
      <c r="D644" s="101" t="s">
        <v>1116</v>
      </c>
      <c r="E644" s="94" t="s">
        <v>1078</v>
      </c>
      <c r="F644" s="264">
        <v>4</v>
      </c>
      <c r="G644" s="259">
        <f t="shared" si="108"/>
        <v>3.69</v>
      </c>
      <c r="H644" s="248" t="e">
        <f>ROUND(G644*(1+#REF!),2)</f>
        <v>#REF!</v>
      </c>
      <c r="I644" s="248" t="e">
        <f t="shared" si="104"/>
        <v>#REF!</v>
      </c>
      <c r="J644" s="285">
        <v>4.78</v>
      </c>
      <c r="L644" s="243">
        <v>3.69</v>
      </c>
      <c r="N644" s="310"/>
      <c r="O644" s="312"/>
      <c r="P644" s="312"/>
      <c r="Q644" s="312"/>
      <c r="R644" s="326" t="e">
        <f t="shared" si="105"/>
        <v>#REF!</v>
      </c>
      <c r="S644" s="329">
        <f t="shared" si="109"/>
        <v>4</v>
      </c>
      <c r="T644" s="329" t="e">
        <f t="shared" si="107"/>
        <v>#REF!</v>
      </c>
      <c r="U644" s="326" t="e">
        <f t="shared" si="106"/>
        <v>#REF!</v>
      </c>
    </row>
    <row r="645" spans="1:21" ht="67.5" x14ac:dyDescent="0.2">
      <c r="A645" s="283" t="s">
        <v>1200</v>
      </c>
      <c r="B645" s="284" t="s">
        <v>120</v>
      </c>
      <c r="C645" s="284" t="s">
        <v>120</v>
      </c>
      <c r="D645" s="101" t="s">
        <v>1117</v>
      </c>
      <c r="E645" s="94" t="s">
        <v>1078</v>
      </c>
      <c r="F645" s="264">
        <v>12</v>
      </c>
      <c r="G645" s="259">
        <f t="shared" si="108"/>
        <v>1.1100000000000001</v>
      </c>
      <c r="H645" s="248" t="e">
        <f>ROUND(G645*(1+#REF!),2)</f>
        <v>#REF!</v>
      </c>
      <c r="I645" s="248" t="e">
        <f t="shared" si="104"/>
        <v>#REF!</v>
      </c>
      <c r="J645" s="285">
        <v>1.44</v>
      </c>
      <c r="L645" s="243">
        <v>1.1100000000000001</v>
      </c>
      <c r="N645" s="310"/>
      <c r="O645" s="312"/>
      <c r="P645" s="312"/>
      <c r="Q645" s="312"/>
      <c r="R645" s="326" t="e">
        <f t="shared" si="105"/>
        <v>#REF!</v>
      </c>
      <c r="S645" s="329">
        <f t="shared" si="109"/>
        <v>12</v>
      </c>
      <c r="T645" s="329" t="e">
        <f t="shared" si="107"/>
        <v>#REF!</v>
      </c>
      <c r="U645" s="326" t="e">
        <f t="shared" si="106"/>
        <v>#REF!</v>
      </c>
    </row>
    <row r="646" spans="1:21" ht="67.5" x14ac:dyDescent="0.2">
      <c r="A646" s="283" t="s">
        <v>1201</v>
      </c>
      <c r="B646" s="284" t="s">
        <v>120</v>
      </c>
      <c r="C646" s="284" t="s">
        <v>120</v>
      </c>
      <c r="D646" s="101" t="s">
        <v>1118</v>
      </c>
      <c r="E646" s="94" t="s">
        <v>1078</v>
      </c>
      <c r="F646" s="264">
        <v>6</v>
      </c>
      <c r="G646" s="259">
        <f t="shared" si="108"/>
        <v>6.36</v>
      </c>
      <c r="H646" s="248" t="e">
        <f>ROUND(G646*(1+#REF!),2)</f>
        <v>#REF!</v>
      </c>
      <c r="I646" s="248" t="e">
        <f t="shared" si="104"/>
        <v>#REF!</v>
      </c>
      <c r="J646" s="285">
        <v>8.25</v>
      </c>
      <c r="L646" s="243">
        <v>6.36</v>
      </c>
      <c r="N646" s="310"/>
      <c r="O646" s="312"/>
      <c r="P646" s="312"/>
      <c r="Q646" s="312"/>
      <c r="R646" s="326" t="e">
        <f t="shared" si="105"/>
        <v>#REF!</v>
      </c>
      <c r="S646" s="329">
        <f t="shared" si="109"/>
        <v>6</v>
      </c>
      <c r="T646" s="329" t="e">
        <f t="shared" si="107"/>
        <v>#REF!</v>
      </c>
      <c r="U646" s="326" t="e">
        <f t="shared" si="106"/>
        <v>#REF!</v>
      </c>
    </row>
    <row r="647" spans="1:21" ht="33.75" x14ac:dyDescent="0.2">
      <c r="A647" s="283" t="s">
        <v>1202</v>
      </c>
      <c r="B647" s="284" t="s">
        <v>120</v>
      </c>
      <c r="C647" s="284" t="s">
        <v>120</v>
      </c>
      <c r="D647" s="101" t="s">
        <v>1119</v>
      </c>
      <c r="E647" s="94" t="s">
        <v>1078</v>
      </c>
      <c r="F647" s="264">
        <v>8</v>
      </c>
      <c r="G647" s="259">
        <f t="shared" si="108"/>
        <v>172.61</v>
      </c>
      <c r="H647" s="248" t="e">
        <f>ROUND(G647*(1+#REF!),2)</f>
        <v>#REF!</v>
      </c>
      <c r="I647" s="248" t="e">
        <f t="shared" si="104"/>
        <v>#REF!</v>
      </c>
      <c r="J647" s="285">
        <v>223.88</v>
      </c>
      <c r="L647" s="243">
        <v>172.61</v>
      </c>
      <c r="N647" s="310"/>
      <c r="O647" s="312"/>
      <c r="P647" s="312"/>
      <c r="Q647" s="312"/>
      <c r="R647" s="326" t="e">
        <f t="shared" si="105"/>
        <v>#REF!</v>
      </c>
      <c r="S647" s="329">
        <f t="shared" si="109"/>
        <v>8</v>
      </c>
      <c r="T647" s="329" t="e">
        <f t="shared" si="107"/>
        <v>#REF!</v>
      </c>
      <c r="U647" s="326" t="e">
        <f t="shared" si="106"/>
        <v>#REF!</v>
      </c>
    </row>
    <row r="648" spans="1:21" ht="45" x14ac:dyDescent="0.2">
      <c r="A648" s="283" t="s">
        <v>1203</v>
      </c>
      <c r="B648" s="284" t="s">
        <v>120</v>
      </c>
      <c r="C648" s="284" t="s">
        <v>120</v>
      </c>
      <c r="D648" s="101" t="s">
        <v>1120</v>
      </c>
      <c r="E648" s="94" t="s">
        <v>1075</v>
      </c>
      <c r="F648" s="264">
        <v>4</v>
      </c>
      <c r="G648" s="259">
        <f t="shared" si="108"/>
        <v>148.63</v>
      </c>
      <c r="H648" s="248" t="e">
        <f>ROUND(G648*(1+#REF!),2)</f>
        <v>#REF!</v>
      </c>
      <c r="I648" s="248" t="e">
        <f t="shared" si="104"/>
        <v>#REF!</v>
      </c>
      <c r="J648" s="285">
        <v>192.77</v>
      </c>
      <c r="L648" s="243">
        <v>148.63</v>
      </c>
      <c r="N648" s="310"/>
      <c r="O648" s="312"/>
      <c r="P648" s="312"/>
      <c r="Q648" s="312"/>
      <c r="R648" s="326" t="e">
        <f t="shared" si="105"/>
        <v>#REF!</v>
      </c>
      <c r="S648" s="329">
        <f t="shared" si="109"/>
        <v>4</v>
      </c>
      <c r="T648" s="329" t="e">
        <f t="shared" si="107"/>
        <v>#REF!</v>
      </c>
      <c r="U648" s="326" t="e">
        <f t="shared" si="106"/>
        <v>#REF!</v>
      </c>
    </row>
    <row r="649" spans="1:21" ht="33.75" x14ac:dyDescent="0.2">
      <c r="A649" s="283" t="s">
        <v>1204</v>
      </c>
      <c r="B649" s="284" t="s">
        <v>120</v>
      </c>
      <c r="C649" s="284" t="s">
        <v>120</v>
      </c>
      <c r="D649" s="101" t="s">
        <v>1121</v>
      </c>
      <c r="E649" s="94" t="s">
        <v>1078</v>
      </c>
      <c r="F649" s="264">
        <v>6</v>
      </c>
      <c r="G649" s="259">
        <f t="shared" si="108"/>
        <v>4.2300000000000004</v>
      </c>
      <c r="H649" s="248" t="e">
        <f>ROUND(G649*(1+#REF!),2)</f>
        <v>#REF!</v>
      </c>
      <c r="I649" s="248" t="e">
        <f t="shared" si="104"/>
        <v>#REF!</v>
      </c>
      <c r="J649" s="285">
        <v>5.48</v>
      </c>
      <c r="L649" s="243">
        <v>4.2300000000000004</v>
      </c>
      <c r="N649" s="310"/>
      <c r="O649" s="312"/>
      <c r="P649" s="312"/>
      <c r="Q649" s="312"/>
      <c r="R649" s="326" t="e">
        <f t="shared" si="105"/>
        <v>#REF!</v>
      </c>
      <c r="S649" s="329">
        <f t="shared" si="109"/>
        <v>6</v>
      </c>
      <c r="T649" s="329" t="e">
        <f t="shared" si="107"/>
        <v>#REF!</v>
      </c>
      <c r="U649" s="326" t="e">
        <f t="shared" si="106"/>
        <v>#REF!</v>
      </c>
    </row>
    <row r="650" spans="1:21" ht="33.75" x14ac:dyDescent="0.2">
      <c r="A650" s="283" t="s">
        <v>1205</v>
      </c>
      <c r="B650" s="284" t="s">
        <v>120</v>
      </c>
      <c r="C650" s="284" t="s">
        <v>120</v>
      </c>
      <c r="D650" s="101" t="s">
        <v>1122</v>
      </c>
      <c r="E650" s="94" t="s">
        <v>1075</v>
      </c>
      <c r="F650" s="264">
        <v>18</v>
      </c>
      <c r="G650" s="259">
        <f t="shared" si="108"/>
        <v>25.87</v>
      </c>
      <c r="H650" s="248" t="e">
        <f>ROUND(G650*(1+#REF!),2)</f>
        <v>#REF!</v>
      </c>
      <c r="I650" s="248" t="e">
        <f t="shared" si="104"/>
        <v>#REF!</v>
      </c>
      <c r="J650" s="285">
        <v>33.56</v>
      </c>
      <c r="L650" s="243">
        <v>25.87</v>
      </c>
      <c r="N650" s="310"/>
      <c r="O650" s="312"/>
      <c r="P650" s="312"/>
      <c r="Q650" s="312"/>
      <c r="R650" s="326" t="e">
        <f t="shared" si="105"/>
        <v>#REF!</v>
      </c>
      <c r="S650" s="329">
        <f t="shared" si="109"/>
        <v>18</v>
      </c>
      <c r="T650" s="329" t="e">
        <f t="shared" si="107"/>
        <v>#REF!</v>
      </c>
      <c r="U650" s="326" t="e">
        <f t="shared" si="106"/>
        <v>#REF!</v>
      </c>
    </row>
    <row r="651" spans="1:21" ht="33.75" x14ac:dyDescent="0.2">
      <c r="A651" s="283" t="s">
        <v>1206</v>
      </c>
      <c r="B651" s="284" t="s">
        <v>120</v>
      </c>
      <c r="C651" s="284" t="s">
        <v>120</v>
      </c>
      <c r="D651" s="101" t="s">
        <v>1123</v>
      </c>
      <c r="E651" s="94" t="s">
        <v>352</v>
      </c>
      <c r="F651" s="264">
        <v>1</v>
      </c>
      <c r="G651" s="259">
        <f t="shared" si="108"/>
        <v>7.37</v>
      </c>
      <c r="H651" s="248" t="e">
        <f>ROUND(G651*(1+#REF!),2)</f>
        <v>#REF!</v>
      </c>
      <c r="I651" s="248" t="e">
        <f t="shared" si="104"/>
        <v>#REF!</v>
      </c>
      <c r="J651" s="285">
        <v>9.56</v>
      </c>
      <c r="L651" s="243">
        <v>7.37</v>
      </c>
      <c r="N651" s="310"/>
      <c r="O651" s="312"/>
      <c r="P651" s="312"/>
      <c r="Q651" s="312"/>
      <c r="R651" s="326" t="e">
        <f t="shared" si="105"/>
        <v>#REF!</v>
      </c>
      <c r="S651" s="329">
        <f t="shared" si="109"/>
        <v>1</v>
      </c>
      <c r="T651" s="329" t="e">
        <f t="shared" si="107"/>
        <v>#REF!</v>
      </c>
      <c r="U651" s="326" t="e">
        <f t="shared" si="106"/>
        <v>#REF!</v>
      </c>
    </row>
    <row r="652" spans="1:21" ht="33.75" x14ac:dyDescent="0.2">
      <c r="A652" s="283" t="s">
        <v>1207</v>
      </c>
      <c r="B652" s="284" t="s">
        <v>120</v>
      </c>
      <c r="C652" s="284" t="s">
        <v>120</v>
      </c>
      <c r="D652" s="101" t="s">
        <v>1124</v>
      </c>
      <c r="E652" s="94" t="s">
        <v>352</v>
      </c>
      <c r="F652" s="264">
        <v>0.45</v>
      </c>
      <c r="G652" s="259">
        <f t="shared" si="108"/>
        <v>23.53</v>
      </c>
      <c r="H652" s="248" t="e">
        <f>ROUND(G652*(1+#REF!),2)</f>
        <v>#REF!</v>
      </c>
      <c r="I652" s="248" t="e">
        <f t="shared" si="104"/>
        <v>#REF!</v>
      </c>
      <c r="J652" s="285">
        <v>30.52</v>
      </c>
      <c r="L652" s="243">
        <v>23.53</v>
      </c>
      <c r="N652" s="310"/>
      <c r="O652" s="312"/>
      <c r="P652" s="312"/>
      <c r="Q652" s="312"/>
      <c r="R652" s="326" t="e">
        <f t="shared" si="105"/>
        <v>#REF!</v>
      </c>
      <c r="S652" s="329">
        <f t="shared" si="109"/>
        <v>0.45</v>
      </c>
      <c r="T652" s="329" t="e">
        <f t="shared" si="107"/>
        <v>#REF!</v>
      </c>
      <c r="U652" s="326" t="e">
        <f t="shared" si="106"/>
        <v>#REF!</v>
      </c>
    </row>
    <row r="653" spans="1:21" ht="90" x14ac:dyDescent="0.2">
      <c r="A653" s="283" t="s">
        <v>1208</v>
      </c>
      <c r="B653" s="284" t="s">
        <v>137</v>
      </c>
      <c r="C653" s="284">
        <v>407</v>
      </c>
      <c r="D653" s="101" t="s">
        <v>1305</v>
      </c>
      <c r="E653" s="94" t="s">
        <v>48</v>
      </c>
      <c r="F653" s="264">
        <v>0.02</v>
      </c>
      <c r="G653" s="259">
        <f t="shared" si="108"/>
        <v>30.84</v>
      </c>
      <c r="H653" s="248" t="e">
        <f>ROUND(G653*(1+#REF!),2)</f>
        <v>#REF!</v>
      </c>
      <c r="I653" s="248" t="e">
        <f t="shared" si="104"/>
        <v>#REF!</v>
      </c>
      <c r="J653" s="285">
        <v>40</v>
      </c>
      <c r="L653" s="243">
        <v>30.84</v>
      </c>
      <c r="N653" s="310"/>
      <c r="O653" s="312"/>
      <c r="P653" s="312"/>
      <c r="Q653" s="312"/>
      <c r="R653" s="326" t="e">
        <f t="shared" si="105"/>
        <v>#REF!</v>
      </c>
      <c r="S653" s="329">
        <f t="shared" si="109"/>
        <v>0.02</v>
      </c>
      <c r="T653" s="329" t="e">
        <f t="shared" si="107"/>
        <v>#REF!</v>
      </c>
      <c r="U653" s="326" t="e">
        <f t="shared" si="106"/>
        <v>#REF!</v>
      </c>
    </row>
    <row r="654" spans="1:21" ht="33.75" x14ac:dyDescent="0.2">
      <c r="A654" s="283" t="s">
        <v>1209</v>
      </c>
      <c r="B654" s="284" t="s">
        <v>120</v>
      </c>
      <c r="C654" s="284" t="s">
        <v>120</v>
      </c>
      <c r="D654" s="101" t="s">
        <v>1125</v>
      </c>
      <c r="E654" s="94" t="s">
        <v>1075</v>
      </c>
      <c r="F654" s="264">
        <v>12</v>
      </c>
      <c r="G654" s="259">
        <f t="shared" si="108"/>
        <v>7.24</v>
      </c>
      <c r="H654" s="248" t="e">
        <f>ROUND(G654*(1+#REF!),2)</f>
        <v>#REF!</v>
      </c>
      <c r="I654" s="248" t="e">
        <f t="shared" si="104"/>
        <v>#REF!</v>
      </c>
      <c r="J654" s="285">
        <v>9.39</v>
      </c>
      <c r="L654" s="243">
        <v>7.24</v>
      </c>
      <c r="N654" s="310"/>
      <c r="O654" s="312"/>
      <c r="P654" s="312"/>
      <c r="Q654" s="312"/>
      <c r="R654" s="326" t="e">
        <f t="shared" si="105"/>
        <v>#REF!</v>
      </c>
      <c r="S654" s="329">
        <f t="shared" si="109"/>
        <v>12</v>
      </c>
      <c r="T654" s="329" t="e">
        <f t="shared" si="107"/>
        <v>#REF!</v>
      </c>
      <c r="U654" s="326" t="e">
        <f t="shared" si="106"/>
        <v>#REF!</v>
      </c>
    </row>
    <row r="655" spans="1:21" ht="146.25" x14ac:dyDescent="0.2">
      <c r="A655" s="283" t="s">
        <v>1210</v>
      </c>
      <c r="B655" s="284" t="s">
        <v>137</v>
      </c>
      <c r="C655" s="284">
        <v>11837</v>
      </c>
      <c r="D655" s="101" t="s">
        <v>1306</v>
      </c>
      <c r="E655" s="94" t="s">
        <v>352</v>
      </c>
      <c r="F655" s="264">
        <v>15</v>
      </c>
      <c r="G655" s="259">
        <f t="shared" si="108"/>
        <v>21.91</v>
      </c>
      <c r="H655" s="248" t="e">
        <f>ROUND(G655*(1+#REF!),2)</f>
        <v>#REF!</v>
      </c>
      <c r="I655" s="248" t="e">
        <f t="shared" si="104"/>
        <v>#REF!</v>
      </c>
      <c r="J655" s="285">
        <v>28.42</v>
      </c>
      <c r="L655" s="243">
        <v>21.91</v>
      </c>
      <c r="N655" s="310"/>
      <c r="O655" s="312"/>
      <c r="P655" s="312"/>
      <c r="Q655" s="312"/>
      <c r="R655" s="326" t="e">
        <f t="shared" si="105"/>
        <v>#REF!</v>
      </c>
      <c r="S655" s="329">
        <f t="shared" si="109"/>
        <v>15</v>
      </c>
      <c r="T655" s="329" t="e">
        <f t="shared" si="107"/>
        <v>#REF!</v>
      </c>
      <c r="U655" s="326" t="e">
        <f t="shared" si="106"/>
        <v>#REF!</v>
      </c>
    </row>
    <row r="656" spans="1:21" ht="33.75" x14ac:dyDescent="0.2">
      <c r="A656" s="283" t="s">
        <v>1211</v>
      </c>
      <c r="B656" s="284" t="s">
        <v>120</v>
      </c>
      <c r="C656" s="284" t="s">
        <v>120</v>
      </c>
      <c r="D656" s="101" t="s">
        <v>1126</v>
      </c>
      <c r="E656" s="94" t="s">
        <v>1075</v>
      </c>
      <c r="F656" s="264">
        <v>6</v>
      </c>
      <c r="G656" s="259">
        <f t="shared" si="108"/>
        <v>36.520000000000003</v>
      </c>
      <c r="H656" s="248" t="e">
        <f>ROUND(G656*(1+#REF!),2)</f>
        <v>#REF!</v>
      </c>
      <c r="I656" s="248" t="e">
        <f t="shared" si="104"/>
        <v>#REF!</v>
      </c>
      <c r="J656" s="285">
        <v>47.37</v>
      </c>
      <c r="L656" s="243">
        <v>36.520000000000003</v>
      </c>
      <c r="N656" s="310"/>
      <c r="O656" s="312"/>
      <c r="P656" s="312"/>
      <c r="Q656" s="312"/>
      <c r="R656" s="326" t="e">
        <f t="shared" si="105"/>
        <v>#REF!</v>
      </c>
      <c r="S656" s="329">
        <f t="shared" si="109"/>
        <v>6</v>
      </c>
      <c r="T656" s="329" t="e">
        <f t="shared" si="107"/>
        <v>#REF!</v>
      </c>
      <c r="U656" s="326" t="e">
        <f t="shared" si="106"/>
        <v>#REF!</v>
      </c>
    </row>
    <row r="657" spans="1:21" ht="45" x14ac:dyDescent="0.2">
      <c r="A657" s="283" t="s">
        <v>1212</v>
      </c>
      <c r="B657" s="284" t="s">
        <v>120</v>
      </c>
      <c r="C657" s="284" t="s">
        <v>120</v>
      </c>
      <c r="D657" s="101" t="s">
        <v>1127</v>
      </c>
      <c r="E657" s="94" t="s">
        <v>1075</v>
      </c>
      <c r="F657" s="264">
        <v>12</v>
      </c>
      <c r="G657" s="259">
        <f t="shared" si="108"/>
        <v>23.67</v>
      </c>
      <c r="H657" s="248" t="e">
        <f>ROUND(G657*(1+#REF!),2)</f>
        <v>#REF!</v>
      </c>
      <c r="I657" s="248" t="e">
        <f t="shared" ref="I657:I691" si="110">F657*H657</f>
        <v>#REF!</v>
      </c>
      <c r="J657" s="285">
        <v>30.695</v>
      </c>
      <c r="L657" s="243">
        <v>23.67</v>
      </c>
      <c r="N657" s="310"/>
      <c r="O657" s="312"/>
      <c r="P657" s="312"/>
      <c r="Q657" s="312"/>
      <c r="R657" s="326" t="e">
        <f t="shared" si="105"/>
        <v>#REF!</v>
      </c>
      <c r="S657" s="329">
        <f t="shared" si="109"/>
        <v>12</v>
      </c>
      <c r="T657" s="329" t="e">
        <f t="shared" si="107"/>
        <v>#REF!</v>
      </c>
      <c r="U657" s="326" t="e">
        <f t="shared" si="106"/>
        <v>#REF!</v>
      </c>
    </row>
    <row r="658" spans="1:21" ht="33.75" x14ac:dyDescent="0.2">
      <c r="A658" s="283" t="s">
        <v>1213</v>
      </c>
      <c r="B658" s="284" t="s">
        <v>120</v>
      </c>
      <c r="C658" s="284" t="s">
        <v>120</v>
      </c>
      <c r="D658" s="101" t="s">
        <v>1128</v>
      </c>
      <c r="E658" s="94" t="s">
        <v>1075</v>
      </c>
      <c r="F658" s="264">
        <v>9</v>
      </c>
      <c r="G658" s="259">
        <f t="shared" si="108"/>
        <v>25.61</v>
      </c>
      <c r="H658" s="248" t="e">
        <f>ROUND(G658*(1+#REF!),2)</f>
        <v>#REF!</v>
      </c>
      <c r="I658" s="248" t="e">
        <f t="shared" si="110"/>
        <v>#REF!</v>
      </c>
      <c r="J658" s="285">
        <v>33.22</v>
      </c>
      <c r="L658" s="243">
        <v>25.61</v>
      </c>
      <c r="N658" s="310"/>
      <c r="O658" s="312"/>
      <c r="P658" s="312"/>
      <c r="Q658" s="312"/>
      <c r="R658" s="326" t="e">
        <f t="shared" ref="R658:R697" si="111">O658/I658</f>
        <v>#REF!</v>
      </c>
      <c r="S658" s="329">
        <f t="shared" si="109"/>
        <v>9</v>
      </c>
      <c r="T658" s="329" t="e">
        <f t="shared" si="107"/>
        <v>#REF!</v>
      </c>
      <c r="U658" s="326" t="e">
        <f t="shared" ref="U658:U697" si="112">1-R658</f>
        <v>#REF!</v>
      </c>
    </row>
    <row r="659" spans="1:21" ht="22.5" x14ac:dyDescent="0.2">
      <c r="A659" s="283" t="s">
        <v>1214</v>
      </c>
      <c r="B659" s="284" t="s">
        <v>120</v>
      </c>
      <c r="C659" s="284" t="s">
        <v>120</v>
      </c>
      <c r="D659" s="101" t="s">
        <v>1129</v>
      </c>
      <c r="E659" s="94" t="s">
        <v>1078</v>
      </c>
      <c r="F659" s="264">
        <v>1</v>
      </c>
      <c r="G659" s="259">
        <f t="shared" si="108"/>
        <v>1.06</v>
      </c>
      <c r="H659" s="248" t="e">
        <f>ROUND(G659*(1+#REF!),2)</f>
        <v>#REF!</v>
      </c>
      <c r="I659" s="248" t="e">
        <f t="shared" si="110"/>
        <v>#REF!</v>
      </c>
      <c r="J659" s="285">
        <v>1.38</v>
      </c>
      <c r="L659" s="243">
        <v>1.06</v>
      </c>
      <c r="N659" s="310"/>
      <c r="O659" s="312"/>
      <c r="P659" s="312"/>
      <c r="Q659" s="312"/>
      <c r="R659" s="326" t="e">
        <f t="shared" si="111"/>
        <v>#REF!</v>
      </c>
      <c r="S659" s="329">
        <f t="shared" si="109"/>
        <v>1</v>
      </c>
      <c r="T659" s="329" t="e">
        <f t="shared" ref="T659:T697" si="113">I659-Q659</f>
        <v>#REF!</v>
      </c>
      <c r="U659" s="326" t="e">
        <f t="shared" si="112"/>
        <v>#REF!</v>
      </c>
    </row>
    <row r="660" spans="1:21" ht="33.75" x14ac:dyDescent="0.2">
      <c r="A660" s="283" t="s">
        <v>1215</v>
      </c>
      <c r="B660" s="284" t="s">
        <v>120</v>
      </c>
      <c r="C660" s="284" t="s">
        <v>120</v>
      </c>
      <c r="D660" s="101" t="s">
        <v>1130</v>
      </c>
      <c r="E660" s="94" t="s">
        <v>1075</v>
      </c>
      <c r="F660" s="264">
        <v>39</v>
      </c>
      <c r="G660" s="259">
        <f t="shared" si="108"/>
        <v>37.53</v>
      </c>
      <c r="H660" s="248" t="e">
        <f>ROUND(G660*(1+#REF!),2)</f>
        <v>#REF!</v>
      </c>
      <c r="I660" s="248" t="e">
        <f t="shared" si="110"/>
        <v>#REF!</v>
      </c>
      <c r="J660" s="285">
        <v>48.68</v>
      </c>
      <c r="L660" s="243">
        <v>37.53</v>
      </c>
      <c r="N660" s="310"/>
      <c r="O660" s="312"/>
      <c r="P660" s="312"/>
      <c r="Q660" s="312"/>
      <c r="R660" s="326" t="e">
        <f t="shared" si="111"/>
        <v>#REF!</v>
      </c>
      <c r="S660" s="329">
        <f t="shared" si="109"/>
        <v>39</v>
      </c>
      <c r="T660" s="329" t="e">
        <f t="shared" si="113"/>
        <v>#REF!</v>
      </c>
      <c r="U660" s="326" t="e">
        <f t="shared" si="112"/>
        <v>#REF!</v>
      </c>
    </row>
    <row r="661" spans="1:21" ht="22.5" x14ac:dyDescent="0.2">
      <c r="A661" s="283" t="s">
        <v>1216</v>
      </c>
      <c r="B661" s="284" t="s">
        <v>120</v>
      </c>
      <c r="C661" s="284" t="s">
        <v>120</v>
      </c>
      <c r="D661" s="101" t="s">
        <v>1131</v>
      </c>
      <c r="E661" s="94" t="s">
        <v>1075</v>
      </c>
      <c r="F661" s="264">
        <v>8</v>
      </c>
      <c r="G661" s="259">
        <f t="shared" si="108"/>
        <v>3.75</v>
      </c>
      <c r="H661" s="248" t="e">
        <f>ROUND(G661*(1+#REF!),2)</f>
        <v>#REF!</v>
      </c>
      <c r="I661" s="248" t="e">
        <f t="shared" si="110"/>
        <v>#REF!</v>
      </c>
      <c r="J661" s="285">
        <v>4.8600000000000003</v>
      </c>
      <c r="L661" s="243">
        <v>3.75</v>
      </c>
      <c r="N661" s="310"/>
      <c r="O661" s="312"/>
      <c r="P661" s="312"/>
      <c r="Q661" s="312"/>
      <c r="R661" s="326" t="e">
        <f t="shared" si="111"/>
        <v>#REF!</v>
      </c>
      <c r="S661" s="329">
        <f t="shared" si="109"/>
        <v>8</v>
      </c>
      <c r="T661" s="329" t="e">
        <f t="shared" si="113"/>
        <v>#REF!</v>
      </c>
      <c r="U661" s="326" t="e">
        <f t="shared" si="112"/>
        <v>#REF!</v>
      </c>
    </row>
    <row r="662" spans="1:21" ht="22.5" x14ac:dyDescent="0.2">
      <c r="A662" s="283" t="s">
        <v>1217</v>
      </c>
      <c r="B662" s="284" t="s">
        <v>120</v>
      </c>
      <c r="C662" s="284" t="s">
        <v>120</v>
      </c>
      <c r="D662" s="101" t="s">
        <v>1132</v>
      </c>
      <c r="E662" s="94" t="s">
        <v>1078</v>
      </c>
      <c r="F662" s="264">
        <v>9</v>
      </c>
      <c r="G662" s="259">
        <f t="shared" si="108"/>
        <v>49.93</v>
      </c>
      <c r="H662" s="248" t="e">
        <f>ROUND(G662*(1+#REF!),2)</f>
        <v>#REF!</v>
      </c>
      <c r="I662" s="248" t="e">
        <f t="shared" si="110"/>
        <v>#REF!</v>
      </c>
      <c r="J662" s="285">
        <v>64.760000000000005</v>
      </c>
      <c r="L662" s="243">
        <v>49.93</v>
      </c>
      <c r="N662" s="310"/>
      <c r="O662" s="312"/>
      <c r="P662" s="312"/>
      <c r="Q662" s="312"/>
      <c r="R662" s="326" t="e">
        <f t="shared" si="111"/>
        <v>#REF!</v>
      </c>
      <c r="S662" s="329">
        <f t="shared" si="109"/>
        <v>9</v>
      </c>
      <c r="T662" s="329" t="e">
        <f t="shared" si="113"/>
        <v>#REF!</v>
      </c>
      <c r="U662" s="326" t="e">
        <f t="shared" si="112"/>
        <v>#REF!</v>
      </c>
    </row>
    <row r="663" spans="1:21" ht="45" x14ac:dyDescent="0.2">
      <c r="A663" s="283" t="s">
        <v>1218</v>
      </c>
      <c r="B663" s="284" t="s">
        <v>120</v>
      </c>
      <c r="C663" s="284" t="s">
        <v>120</v>
      </c>
      <c r="D663" s="101" t="s">
        <v>1133</v>
      </c>
      <c r="E663" s="94" t="s">
        <v>1078</v>
      </c>
      <c r="F663" s="264">
        <v>12</v>
      </c>
      <c r="G663" s="259">
        <f t="shared" si="108"/>
        <v>23.53</v>
      </c>
      <c r="H663" s="248" t="e">
        <f>ROUND(G663*(1+#REF!),2)</f>
        <v>#REF!</v>
      </c>
      <c r="I663" s="248" t="e">
        <f t="shared" si="110"/>
        <v>#REF!</v>
      </c>
      <c r="J663" s="285">
        <v>30.52</v>
      </c>
      <c r="L663" s="243">
        <v>23.53</v>
      </c>
      <c r="N663" s="310"/>
      <c r="O663" s="312"/>
      <c r="P663" s="312"/>
      <c r="Q663" s="312"/>
      <c r="R663" s="326" t="e">
        <f t="shared" si="111"/>
        <v>#REF!</v>
      </c>
      <c r="S663" s="329">
        <f t="shared" si="109"/>
        <v>12</v>
      </c>
      <c r="T663" s="329" t="e">
        <f t="shared" si="113"/>
        <v>#REF!</v>
      </c>
      <c r="U663" s="326" t="e">
        <f t="shared" si="112"/>
        <v>#REF!</v>
      </c>
    </row>
    <row r="664" spans="1:21" ht="56.25" x14ac:dyDescent="0.2">
      <c r="A664" s="283" t="s">
        <v>1219</v>
      </c>
      <c r="B664" s="284" t="s">
        <v>120</v>
      </c>
      <c r="C664" s="284" t="s">
        <v>120</v>
      </c>
      <c r="D664" s="101" t="s">
        <v>1134</v>
      </c>
      <c r="E664" s="94" t="s">
        <v>1078</v>
      </c>
      <c r="F664" s="264">
        <v>3</v>
      </c>
      <c r="G664" s="259">
        <f t="shared" ref="G664:G691" si="114">ROUND(J664-(J664*$K$16),2)</f>
        <v>2.02</v>
      </c>
      <c r="H664" s="248" t="e">
        <f>ROUND(G664*(1+#REF!),2)</f>
        <v>#REF!</v>
      </c>
      <c r="I664" s="248" t="e">
        <f t="shared" si="110"/>
        <v>#REF!</v>
      </c>
      <c r="J664" s="285">
        <v>2.62</v>
      </c>
      <c r="L664" s="243">
        <v>2.02</v>
      </c>
      <c r="N664" s="310"/>
      <c r="O664" s="312"/>
      <c r="P664" s="312"/>
      <c r="Q664" s="312"/>
      <c r="R664" s="326" t="e">
        <f t="shared" si="111"/>
        <v>#REF!</v>
      </c>
      <c r="S664" s="329">
        <f t="shared" si="109"/>
        <v>3</v>
      </c>
      <c r="T664" s="329" t="e">
        <f t="shared" si="113"/>
        <v>#REF!</v>
      </c>
      <c r="U664" s="326" t="e">
        <f t="shared" si="112"/>
        <v>#REF!</v>
      </c>
    </row>
    <row r="665" spans="1:21" ht="56.25" x14ac:dyDescent="0.2">
      <c r="A665" s="283" t="s">
        <v>1220</v>
      </c>
      <c r="B665" s="284" t="s">
        <v>120</v>
      </c>
      <c r="C665" s="284" t="s">
        <v>120</v>
      </c>
      <c r="D665" s="101" t="s">
        <v>1135</v>
      </c>
      <c r="E665" s="94" t="s">
        <v>1078</v>
      </c>
      <c r="F665" s="264">
        <v>3</v>
      </c>
      <c r="G665" s="259">
        <f t="shared" si="114"/>
        <v>8.91</v>
      </c>
      <c r="H665" s="248" t="e">
        <f>ROUND(G665*(1+#REF!),2)</f>
        <v>#REF!</v>
      </c>
      <c r="I665" s="248" t="e">
        <f t="shared" si="110"/>
        <v>#REF!</v>
      </c>
      <c r="J665" s="285">
        <v>11.56</v>
      </c>
      <c r="L665" s="243">
        <v>8.91</v>
      </c>
      <c r="N665" s="310"/>
      <c r="O665" s="312"/>
      <c r="P665" s="312"/>
      <c r="Q665" s="312"/>
      <c r="R665" s="326" t="e">
        <f t="shared" si="111"/>
        <v>#REF!</v>
      </c>
      <c r="S665" s="329">
        <f t="shared" si="109"/>
        <v>3</v>
      </c>
      <c r="T665" s="329" t="e">
        <f t="shared" si="113"/>
        <v>#REF!</v>
      </c>
      <c r="U665" s="326" t="e">
        <f t="shared" si="112"/>
        <v>#REF!</v>
      </c>
    </row>
    <row r="666" spans="1:21" ht="33.75" x14ac:dyDescent="0.2">
      <c r="A666" s="283" t="s">
        <v>1221</v>
      </c>
      <c r="B666" s="284" t="s">
        <v>120</v>
      </c>
      <c r="C666" s="284" t="s">
        <v>120</v>
      </c>
      <c r="D666" s="101" t="s">
        <v>1136</v>
      </c>
      <c r="E666" s="94" t="s">
        <v>352</v>
      </c>
      <c r="F666" s="264">
        <v>39</v>
      </c>
      <c r="G666" s="259">
        <f t="shared" si="114"/>
        <v>7.71</v>
      </c>
      <c r="H666" s="248" t="e">
        <f>ROUND(G666*(1+#REF!),2)</f>
        <v>#REF!</v>
      </c>
      <c r="I666" s="248" t="e">
        <f t="shared" si="110"/>
        <v>#REF!</v>
      </c>
      <c r="J666" s="285">
        <v>10</v>
      </c>
      <c r="L666" s="243">
        <v>7.71</v>
      </c>
      <c r="N666" s="310"/>
      <c r="O666" s="312"/>
      <c r="P666" s="312"/>
      <c r="Q666" s="312"/>
      <c r="R666" s="326" t="e">
        <f t="shared" si="111"/>
        <v>#REF!</v>
      </c>
      <c r="S666" s="329">
        <f t="shared" si="109"/>
        <v>39</v>
      </c>
      <c r="T666" s="329" t="e">
        <f t="shared" si="113"/>
        <v>#REF!</v>
      </c>
      <c r="U666" s="326" t="e">
        <f t="shared" si="112"/>
        <v>#REF!</v>
      </c>
    </row>
    <row r="667" spans="1:21" ht="33.75" x14ac:dyDescent="0.2">
      <c r="A667" s="283" t="s">
        <v>1222</v>
      </c>
      <c r="B667" s="284" t="s">
        <v>120</v>
      </c>
      <c r="C667" s="284" t="s">
        <v>120</v>
      </c>
      <c r="D667" s="101" t="s">
        <v>1137</v>
      </c>
      <c r="E667" s="94" t="s">
        <v>352</v>
      </c>
      <c r="F667" s="264">
        <v>6</v>
      </c>
      <c r="G667" s="259">
        <f t="shared" si="114"/>
        <v>43.04</v>
      </c>
      <c r="H667" s="248" t="e">
        <f>ROUND(G667*(1+#REF!),2)</f>
        <v>#REF!</v>
      </c>
      <c r="I667" s="248" t="e">
        <f t="shared" si="110"/>
        <v>#REF!</v>
      </c>
      <c r="J667" s="285">
        <v>55.82</v>
      </c>
      <c r="L667" s="243">
        <v>43.04</v>
      </c>
      <c r="N667" s="310"/>
      <c r="O667" s="312"/>
      <c r="P667" s="312"/>
      <c r="Q667" s="312"/>
      <c r="R667" s="326" t="e">
        <f t="shared" si="111"/>
        <v>#REF!</v>
      </c>
      <c r="S667" s="329">
        <f t="shared" si="109"/>
        <v>6</v>
      </c>
      <c r="T667" s="329" t="e">
        <f t="shared" si="113"/>
        <v>#REF!</v>
      </c>
      <c r="U667" s="326" t="e">
        <f t="shared" si="112"/>
        <v>#REF!</v>
      </c>
    </row>
    <row r="668" spans="1:21" ht="90" x14ac:dyDescent="0.2">
      <c r="A668" s="283" t="s">
        <v>1223</v>
      </c>
      <c r="B668" s="284" t="s">
        <v>137</v>
      </c>
      <c r="C668" s="284">
        <v>37590</v>
      </c>
      <c r="D668" s="101" t="s">
        <v>1307</v>
      </c>
      <c r="E668" s="94" t="s">
        <v>1075</v>
      </c>
      <c r="F668" s="264">
        <v>12</v>
      </c>
      <c r="G668" s="259">
        <f t="shared" si="114"/>
        <v>13.25</v>
      </c>
      <c r="H668" s="248" t="e">
        <f>ROUND(G668*(1+#REF!),2)</f>
        <v>#REF!</v>
      </c>
      <c r="I668" s="248" t="e">
        <f t="shared" si="110"/>
        <v>#REF!</v>
      </c>
      <c r="J668" s="285">
        <v>17.190000000000001</v>
      </c>
      <c r="L668" s="243">
        <v>13.25</v>
      </c>
      <c r="N668" s="310"/>
      <c r="O668" s="312"/>
      <c r="P668" s="312"/>
      <c r="Q668" s="312"/>
      <c r="R668" s="326" t="e">
        <f t="shared" si="111"/>
        <v>#REF!</v>
      </c>
      <c r="S668" s="329">
        <f t="shared" si="109"/>
        <v>12</v>
      </c>
      <c r="T668" s="329" t="e">
        <f t="shared" si="113"/>
        <v>#REF!</v>
      </c>
      <c r="U668" s="326" t="e">
        <f t="shared" si="112"/>
        <v>#REF!</v>
      </c>
    </row>
    <row r="669" spans="1:21" ht="33.75" x14ac:dyDescent="0.2">
      <c r="A669" s="283" t="s">
        <v>1224</v>
      </c>
      <c r="B669" s="284" t="s">
        <v>120</v>
      </c>
      <c r="C669" s="284" t="s">
        <v>120</v>
      </c>
      <c r="D669" s="101" t="s">
        <v>1138</v>
      </c>
      <c r="E669" s="94" t="s">
        <v>352</v>
      </c>
      <c r="F669" s="264">
        <v>50</v>
      </c>
      <c r="G669" s="259">
        <f t="shared" si="114"/>
        <v>9.39</v>
      </c>
      <c r="H669" s="248" t="e">
        <f>ROUND(G669*(1+#REF!),2)</f>
        <v>#REF!</v>
      </c>
      <c r="I669" s="248" t="e">
        <f t="shared" si="110"/>
        <v>#REF!</v>
      </c>
      <c r="J669" s="285">
        <v>12.175000000000001</v>
      </c>
      <c r="L669" s="243">
        <v>9.39</v>
      </c>
      <c r="N669" s="310"/>
      <c r="O669" s="312"/>
      <c r="P669" s="312"/>
      <c r="Q669" s="312"/>
      <c r="R669" s="326" t="e">
        <f t="shared" si="111"/>
        <v>#REF!</v>
      </c>
      <c r="S669" s="329">
        <f t="shared" si="109"/>
        <v>50</v>
      </c>
      <c r="T669" s="329" t="e">
        <f t="shared" si="113"/>
        <v>#REF!</v>
      </c>
      <c r="U669" s="326" t="e">
        <f t="shared" si="112"/>
        <v>#REF!</v>
      </c>
    </row>
    <row r="670" spans="1:21" ht="33.75" x14ac:dyDescent="0.2">
      <c r="A670" s="283" t="s">
        <v>1225</v>
      </c>
      <c r="B670" s="284" t="s">
        <v>120</v>
      </c>
      <c r="C670" s="284" t="s">
        <v>120</v>
      </c>
      <c r="D670" s="101" t="s">
        <v>1139</v>
      </c>
      <c r="E670" s="94" t="s">
        <v>1075</v>
      </c>
      <c r="F670" s="264">
        <v>41</v>
      </c>
      <c r="G670" s="259">
        <f t="shared" si="114"/>
        <v>2.0699999999999998</v>
      </c>
      <c r="H670" s="248" t="e">
        <f>ROUND(G670*(1+#REF!),2)</f>
        <v>#REF!</v>
      </c>
      <c r="I670" s="248" t="e">
        <f t="shared" si="110"/>
        <v>#REF!</v>
      </c>
      <c r="J670" s="285">
        <v>2.69</v>
      </c>
      <c r="L670" s="243">
        <v>2.0699999999999998</v>
      </c>
      <c r="N670" s="310"/>
      <c r="O670" s="312"/>
      <c r="P670" s="312"/>
      <c r="Q670" s="312"/>
      <c r="R670" s="326" t="e">
        <f t="shared" si="111"/>
        <v>#REF!</v>
      </c>
      <c r="S670" s="329">
        <f t="shared" si="109"/>
        <v>41</v>
      </c>
      <c r="T670" s="329" t="e">
        <f t="shared" si="113"/>
        <v>#REF!</v>
      </c>
      <c r="U670" s="326" t="e">
        <f t="shared" si="112"/>
        <v>#REF!</v>
      </c>
    </row>
    <row r="671" spans="1:21" ht="135" x14ac:dyDescent="0.2">
      <c r="A671" s="283" t="s">
        <v>1226</v>
      </c>
      <c r="B671" s="284" t="s">
        <v>137</v>
      </c>
      <c r="C671" s="284">
        <v>430</v>
      </c>
      <c r="D671" s="101" t="s">
        <v>1308</v>
      </c>
      <c r="E671" s="94" t="s">
        <v>1075</v>
      </c>
      <c r="F671" s="264">
        <v>10</v>
      </c>
      <c r="G671" s="259">
        <f t="shared" si="114"/>
        <v>2.4700000000000002</v>
      </c>
      <c r="H671" s="248" t="e">
        <f>ROUND(G671*(1+#REF!),2)</f>
        <v>#REF!</v>
      </c>
      <c r="I671" s="248" t="e">
        <f t="shared" si="110"/>
        <v>#REF!</v>
      </c>
      <c r="J671" s="285">
        <v>3.21</v>
      </c>
      <c r="L671" s="243">
        <v>2.4700000000000002</v>
      </c>
      <c r="N671" s="310"/>
      <c r="O671" s="312"/>
      <c r="P671" s="312"/>
      <c r="Q671" s="312"/>
      <c r="R671" s="326" t="e">
        <f t="shared" si="111"/>
        <v>#REF!</v>
      </c>
      <c r="S671" s="329">
        <f t="shared" si="109"/>
        <v>10</v>
      </c>
      <c r="T671" s="329" t="e">
        <f t="shared" si="113"/>
        <v>#REF!</v>
      </c>
      <c r="U671" s="326" t="e">
        <f t="shared" si="112"/>
        <v>#REF!</v>
      </c>
    </row>
    <row r="672" spans="1:21" ht="135" x14ac:dyDescent="0.2">
      <c r="A672" s="283" t="s">
        <v>1227</v>
      </c>
      <c r="B672" s="284" t="s">
        <v>137</v>
      </c>
      <c r="C672" s="284">
        <v>431</v>
      </c>
      <c r="D672" s="101" t="s">
        <v>1309</v>
      </c>
      <c r="E672" s="94" t="s">
        <v>352</v>
      </c>
      <c r="F672" s="264">
        <v>16</v>
      </c>
      <c r="G672" s="259">
        <f t="shared" si="114"/>
        <v>3.29</v>
      </c>
      <c r="H672" s="248" t="e">
        <f>ROUND(G672*(1+#REF!),2)</f>
        <v>#REF!</v>
      </c>
      <c r="I672" s="248" t="e">
        <f t="shared" si="110"/>
        <v>#REF!</v>
      </c>
      <c r="J672" s="285">
        <v>4.2699999999999996</v>
      </c>
      <c r="L672" s="243">
        <v>3.29</v>
      </c>
      <c r="N672" s="310"/>
      <c r="O672" s="312"/>
      <c r="P672" s="312"/>
      <c r="Q672" s="312"/>
      <c r="R672" s="326" t="e">
        <f t="shared" si="111"/>
        <v>#REF!</v>
      </c>
      <c r="S672" s="329">
        <f t="shared" si="109"/>
        <v>16</v>
      </c>
      <c r="T672" s="329" t="e">
        <f t="shared" si="113"/>
        <v>#REF!</v>
      </c>
      <c r="U672" s="326" t="e">
        <f t="shared" si="112"/>
        <v>#REF!</v>
      </c>
    </row>
    <row r="673" spans="1:21" ht="123.75" x14ac:dyDescent="0.2">
      <c r="A673" s="283" t="s">
        <v>1228</v>
      </c>
      <c r="B673" s="284" t="s">
        <v>137</v>
      </c>
      <c r="C673" s="284">
        <v>442</v>
      </c>
      <c r="D673" s="101" t="s">
        <v>1296</v>
      </c>
      <c r="E673" s="94" t="s">
        <v>1078</v>
      </c>
      <c r="F673" s="264">
        <v>10</v>
      </c>
      <c r="G673" s="259">
        <f t="shared" si="114"/>
        <v>1.63</v>
      </c>
      <c r="H673" s="248" t="e">
        <f>ROUND(G673*(1+#REF!),2)</f>
        <v>#REF!</v>
      </c>
      <c r="I673" s="248" t="e">
        <f t="shared" si="110"/>
        <v>#REF!</v>
      </c>
      <c r="J673" s="285">
        <v>2.12</v>
      </c>
      <c r="L673" s="243">
        <v>1.63</v>
      </c>
      <c r="N673" s="310"/>
      <c r="O673" s="312"/>
      <c r="P673" s="312"/>
      <c r="Q673" s="312"/>
      <c r="R673" s="326" t="e">
        <f t="shared" si="111"/>
        <v>#REF!</v>
      </c>
      <c r="S673" s="329">
        <f t="shared" si="109"/>
        <v>10</v>
      </c>
      <c r="T673" s="329" t="e">
        <f t="shared" si="113"/>
        <v>#REF!</v>
      </c>
      <c r="U673" s="326" t="e">
        <f t="shared" si="112"/>
        <v>#REF!</v>
      </c>
    </row>
    <row r="674" spans="1:21" ht="135" x14ac:dyDescent="0.2">
      <c r="A674" s="283" t="s">
        <v>1229</v>
      </c>
      <c r="B674" s="284" t="s">
        <v>137</v>
      </c>
      <c r="C674" s="284">
        <v>441</v>
      </c>
      <c r="D674" s="101" t="s">
        <v>1310</v>
      </c>
      <c r="E674" s="94" t="s">
        <v>1078</v>
      </c>
      <c r="F674" s="264">
        <v>8</v>
      </c>
      <c r="G674" s="259">
        <f t="shared" si="114"/>
        <v>2.73</v>
      </c>
      <c r="H674" s="248" t="e">
        <f>ROUND(G674*(1+#REF!),2)</f>
        <v>#REF!</v>
      </c>
      <c r="I674" s="248" t="e">
        <f t="shared" si="110"/>
        <v>#REF!</v>
      </c>
      <c r="J674" s="285">
        <v>3.54</v>
      </c>
      <c r="L674" s="243">
        <v>2.73</v>
      </c>
      <c r="N674" s="310"/>
      <c r="O674" s="312"/>
      <c r="P674" s="312"/>
      <c r="Q674" s="312"/>
      <c r="R674" s="326" t="e">
        <f t="shared" si="111"/>
        <v>#REF!</v>
      </c>
      <c r="S674" s="329">
        <f t="shared" si="109"/>
        <v>8</v>
      </c>
      <c r="T674" s="329" t="e">
        <f t="shared" si="113"/>
        <v>#REF!</v>
      </c>
      <c r="U674" s="326" t="e">
        <f t="shared" si="112"/>
        <v>#REF!</v>
      </c>
    </row>
    <row r="675" spans="1:21" ht="135" x14ac:dyDescent="0.2">
      <c r="A675" s="283" t="s">
        <v>1230</v>
      </c>
      <c r="B675" s="284" t="s">
        <v>137</v>
      </c>
      <c r="C675" s="284">
        <v>432</v>
      </c>
      <c r="D675" s="101" t="s">
        <v>1311</v>
      </c>
      <c r="E675" s="94" t="s">
        <v>1078</v>
      </c>
      <c r="F675" s="264">
        <v>6</v>
      </c>
      <c r="G675" s="259">
        <f t="shared" si="114"/>
        <v>4.09</v>
      </c>
      <c r="H675" s="248" t="e">
        <f>ROUND(G675*(1+#REF!),2)</f>
        <v>#REF!</v>
      </c>
      <c r="I675" s="248" t="e">
        <f t="shared" si="110"/>
        <v>#REF!</v>
      </c>
      <c r="J675" s="285">
        <v>5.3049999999999997</v>
      </c>
      <c r="L675" s="243">
        <v>4.09</v>
      </c>
      <c r="N675" s="310"/>
      <c r="O675" s="312"/>
      <c r="P675" s="312"/>
      <c r="Q675" s="312"/>
      <c r="R675" s="326" t="e">
        <f t="shared" si="111"/>
        <v>#REF!</v>
      </c>
      <c r="S675" s="329">
        <f t="shared" si="109"/>
        <v>6</v>
      </c>
      <c r="T675" s="329" t="e">
        <f t="shared" si="113"/>
        <v>#REF!</v>
      </c>
      <c r="U675" s="326" t="e">
        <f t="shared" si="112"/>
        <v>#REF!</v>
      </c>
    </row>
    <row r="676" spans="1:21" ht="135" x14ac:dyDescent="0.2">
      <c r="A676" s="283" t="s">
        <v>1231</v>
      </c>
      <c r="B676" s="284" t="s">
        <v>137</v>
      </c>
      <c r="C676" s="284">
        <v>439</v>
      </c>
      <c r="D676" s="101" t="s">
        <v>1312</v>
      </c>
      <c r="E676" s="94" t="s">
        <v>1078</v>
      </c>
      <c r="F676" s="264">
        <v>55</v>
      </c>
      <c r="G676" s="259">
        <f t="shared" si="114"/>
        <v>4.18</v>
      </c>
      <c r="H676" s="248" t="e">
        <f>ROUND(G676*(1+#REF!),2)</f>
        <v>#REF!</v>
      </c>
      <c r="I676" s="248" t="e">
        <f t="shared" si="110"/>
        <v>#REF!</v>
      </c>
      <c r="J676" s="285">
        <v>5.42</v>
      </c>
      <c r="L676" s="243">
        <v>4.18</v>
      </c>
      <c r="N676" s="310"/>
      <c r="O676" s="312"/>
      <c r="P676" s="312"/>
      <c r="Q676" s="312"/>
      <c r="R676" s="326" t="e">
        <f t="shared" si="111"/>
        <v>#REF!</v>
      </c>
      <c r="S676" s="329">
        <f t="shared" si="109"/>
        <v>55</v>
      </c>
      <c r="T676" s="329" t="e">
        <f t="shared" si="113"/>
        <v>#REF!</v>
      </c>
      <c r="U676" s="326" t="e">
        <f t="shared" si="112"/>
        <v>#REF!</v>
      </c>
    </row>
    <row r="677" spans="1:21" ht="112.5" x14ac:dyDescent="0.2">
      <c r="A677" s="283" t="s">
        <v>1232</v>
      </c>
      <c r="B677" s="284" t="s">
        <v>137</v>
      </c>
      <c r="C677" s="284">
        <v>437</v>
      </c>
      <c r="D677" s="101" t="s">
        <v>1314</v>
      </c>
      <c r="E677" s="94" t="s">
        <v>1078</v>
      </c>
      <c r="F677" s="264">
        <v>3</v>
      </c>
      <c r="G677" s="259">
        <f t="shared" si="114"/>
        <v>6.48</v>
      </c>
      <c r="H677" s="248" t="e">
        <f>ROUND(G677*(1+#REF!),2)</f>
        <v>#REF!</v>
      </c>
      <c r="I677" s="248" t="e">
        <f t="shared" si="110"/>
        <v>#REF!</v>
      </c>
      <c r="J677" s="285">
        <v>8.4</v>
      </c>
      <c r="L677" s="243">
        <v>6.48</v>
      </c>
      <c r="N677" s="310"/>
      <c r="O677" s="312"/>
      <c r="P677" s="312"/>
      <c r="Q677" s="312"/>
      <c r="R677" s="326" t="e">
        <f t="shared" si="111"/>
        <v>#REF!</v>
      </c>
      <c r="S677" s="329">
        <f t="shared" si="109"/>
        <v>3</v>
      </c>
      <c r="T677" s="329" t="e">
        <f t="shared" si="113"/>
        <v>#REF!</v>
      </c>
      <c r="U677" s="326" t="e">
        <f t="shared" si="112"/>
        <v>#REF!</v>
      </c>
    </row>
    <row r="678" spans="1:21" ht="135" x14ac:dyDescent="0.2">
      <c r="A678" s="283" t="s">
        <v>1233</v>
      </c>
      <c r="B678" s="284" t="s">
        <v>137</v>
      </c>
      <c r="C678" s="284">
        <v>11790</v>
      </c>
      <c r="D678" s="101" t="s">
        <v>1313</v>
      </c>
      <c r="E678" s="94" t="s">
        <v>1078</v>
      </c>
      <c r="F678" s="264">
        <v>6</v>
      </c>
      <c r="G678" s="259">
        <f t="shared" si="114"/>
        <v>7.35</v>
      </c>
      <c r="H678" s="248" t="e">
        <f>ROUND(G678*(1+#REF!),2)</f>
        <v>#REF!</v>
      </c>
      <c r="I678" s="248" t="e">
        <f t="shared" si="110"/>
        <v>#REF!</v>
      </c>
      <c r="J678" s="285">
        <v>9.5299999999999994</v>
      </c>
      <c r="L678" s="243">
        <v>7.35</v>
      </c>
      <c r="N678" s="310"/>
      <c r="O678" s="312"/>
      <c r="P678" s="312"/>
      <c r="Q678" s="312"/>
      <c r="R678" s="326" t="e">
        <f t="shared" si="111"/>
        <v>#REF!</v>
      </c>
      <c r="S678" s="329">
        <f t="shared" si="109"/>
        <v>6</v>
      </c>
      <c r="T678" s="329" t="e">
        <f t="shared" si="113"/>
        <v>#REF!</v>
      </c>
      <c r="U678" s="326" t="e">
        <f t="shared" si="112"/>
        <v>#REF!</v>
      </c>
    </row>
    <row r="679" spans="1:21" ht="146.25" x14ac:dyDescent="0.2">
      <c r="A679" s="283" t="s">
        <v>1234</v>
      </c>
      <c r="B679" s="284" t="s">
        <v>137</v>
      </c>
      <c r="C679" s="284">
        <v>428</v>
      </c>
      <c r="D679" s="101" t="s">
        <v>1315</v>
      </c>
      <c r="E679" s="94" t="s">
        <v>1078</v>
      </c>
      <c r="F679" s="264">
        <v>6</v>
      </c>
      <c r="G679" s="259">
        <f t="shared" si="114"/>
        <v>8</v>
      </c>
      <c r="H679" s="248" t="e">
        <f>ROUND(G679*(1+#REF!),2)</f>
        <v>#REF!</v>
      </c>
      <c r="I679" s="248" t="e">
        <f t="shared" si="110"/>
        <v>#REF!</v>
      </c>
      <c r="J679" s="285">
        <v>10.37</v>
      </c>
      <c r="L679" s="243">
        <v>8</v>
      </c>
      <c r="N679" s="310"/>
      <c r="O679" s="312"/>
      <c r="P679" s="312"/>
      <c r="Q679" s="312"/>
      <c r="R679" s="326" t="e">
        <f t="shared" si="111"/>
        <v>#REF!</v>
      </c>
      <c r="S679" s="329">
        <f t="shared" si="109"/>
        <v>6</v>
      </c>
      <c r="T679" s="329" t="e">
        <f t="shared" si="113"/>
        <v>#REF!</v>
      </c>
      <c r="U679" s="326" t="e">
        <f t="shared" si="112"/>
        <v>#REF!</v>
      </c>
    </row>
    <row r="680" spans="1:21" ht="45" x14ac:dyDescent="0.2">
      <c r="A680" s="283" t="s">
        <v>1235</v>
      </c>
      <c r="B680" s="284" t="s">
        <v>120</v>
      </c>
      <c r="C680" s="284" t="s">
        <v>120</v>
      </c>
      <c r="D680" s="101" t="s">
        <v>1140</v>
      </c>
      <c r="E680" s="94" t="s">
        <v>1078</v>
      </c>
      <c r="F680" s="264">
        <v>8</v>
      </c>
      <c r="G680" s="259">
        <f t="shared" si="114"/>
        <v>9.66</v>
      </c>
      <c r="H680" s="248" t="e">
        <f>ROUND(G680*(1+#REF!),2)</f>
        <v>#REF!</v>
      </c>
      <c r="I680" s="248" t="e">
        <f t="shared" si="110"/>
        <v>#REF!</v>
      </c>
      <c r="J680" s="285">
        <v>12.525</v>
      </c>
      <c r="L680" s="243">
        <v>9.66</v>
      </c>
      <c r="N680" s="310"/>
      <c r="O680" s="312"/>
      <c r="P680" s="312"/>
      <c r="Q680" s="312"/>
      <c r="R680" s="326" t="e">
        <f t="shared" si="111"/>
        <v>#REF!</v>
      </c>
      <c r="S680" s="329">
        <f t="shared" si="109"/>
        <v>8</v>
      </c>
      <c r="T680" s="329" t="e">
        <f t="shared" si="113"/>
        <v>#REF!</v>
      </c>
      <c r="U680" s="326" t="e">
        <f t="shared" si="112"/>
        <v>#REF!</v>
      </c>
    </row>
    <row r="681" spans="1:21" ht="112.5" x14ac:dyDescent="0.2">
      <c r="A681" s="283" t="s">
        <v>1236</v>
      </c>
      <c r="B681" s="284" t="s">
        <v>137</v>
      </c>
      <c r="C681" s="284">
        <v>4276</v>
      </c>
      <c r="D681" s="101" t="s">
        <v>1316</v>
      </c>
      <c r="E681" s="94" t="s">
        <v>1075</v>
      </c>
      <c r="F681" s="264">
        <v>6</v>
      </c>
      <c r="G681" s="259">
        <f t="shared" si="114"/>
        <v>121.03</v>
      </c>
      <c r="H681" s="248" t="e">
        <f>ROUND(G681*(1+#REF!),2)</f>
        <v>#REF!</v>
      </c>
      <c r="I681" s="248" t="e">
        <f t="shared" si="110"/>
        <v>#REF!</v>
      </c>
      <c r="J681" s="285">
        <v>156.97999999999999</v>
      </c>
      <c r="L681" s="243">
        <v>121.03</v>
      </c>
      <c r="N681" s="310"/>
      <c r="O681" s="312"/>
      <c r="P681" s="312"/>
      <c r="Q681" s="312"/>
      <c r="R681" s="326" t="e">
        <f t="shared" si="111"/>
        <v>#REF!</v>
      </c>
      <c r="S681" s="329">
        <f t="shared" si="109"/>
        <v>6</v>
      </c>
      <c r="T681" s="329" t="e">
        <f t="shared" si="113"/>
        <v>#REF!</v>
      </c>
      <c r="U681" s="326" t="e">
        <f t="shared" si="112"/>
        <v>#REF!</v>
      </c>
    </row>
    <row r="682" spans="1:21" ht="112.5" x14ac:dyDescent="0.2">
      <c r="A682" s="283" t="s">
        <v>1237</v>
      </c>
      <c r="B682" s="284" t="s">
        <v>137</v>
      </c>
      <c r="C682" s="284">
        <v>4273</v>
      </c>
      <c r="D682" s="101" t="s">
        <v>1317</v>
      </c>
      <c r="E682" s="94" t="s">
        <v>352</v>
      </c>
      <c r="F682" s="264">
        <v>3</v>
      </c>
      <c r="G682" s="259">
        <f t="shared" si="114"/>
        <v>201.06</v>
      </c>
      <c r="H682" s="248" t="e">
        <f>ROUND(G682*(1+#REF!),2)</f>
        <v>#REF!</v>
      </c>
      <c r="I682" s="248" t="e">
        <f t="shared" si="110"/>
        <v>#REF!</v>
      </c>
      <c r="J682" s="285">
        <v>260.77999999999997</v>
      </c>
      <c r="L682" s="243">
        <v>201.06</v>
      </c>
      <c r="N682" s="310"/>
      <c r="O682" s="312"/>
      <c r="P682" s="312"/>
      <c r="Q682" s="312"/>
      <c r="R682" s="326" t="e">
        <f t="shared" si="111"/>
        <v>#REF!</v>
      </c>
      <c r="S682" s="329">
        <f t="shared" si="109"/>
        <v>3</v>
      </c>
      <c r="T682" s="329" t="e">
        <f t="shared" si="113"/>
        <v>#REF!</v>
      </c>
      <c r="U682" s="326" t="e">
        <f t="shared" si="112"/>
        <v>#REF!</v>
      </c>
    </row>
    <row r="683" spans="1:21" ht="45" x14ac:dyDescent="0.2">
      <c r="A683" s="283" t="s">
        <v>1238</v>
      </c>
      <c r="B683" s="284" t="s">
        <v>120</v>
      </c>
      <c r="C683" s="284" t="s">
        <v>120</v>
      </c>
      <c r="D683" s="101" t="s">
        <v>1141</v>
      </c>
      <c r="E683" s="94" t="s">
        <v>1078</v>
      </c>
      <c r="F683" s="264">
        <v>2</v>
      </c>
      <c r="G683" s="259">
        <f t="shared" si="114"/>
        <v>5.94</v>
      </c>
      <c r="H683" s="248" t="e">
        <f>ROUND(G683*(1+#REF!),2)</f>
        <v>#REF!</v>
      </c>
      <c r="I683" s="248" t="e">
        <f t="shared" si="110"/>
        <v>#REF!</v>
      </c>
      <c r="J683" s="285">
        <v>7.7</v>
      </c>
      <c r="L683" s="243">
        <v>5.94</v>
      </c>
      <c r="N683" s="310"/>
      <c r="O683" s="312"/>
      <c r="P683" s="312"/>
      <c r="Q683" s="312"/>
      <c r="R683" s="326" t="e">
        <f t="shared" si="111"/>
        <v>#REF!</v>
      </c>
      <c r="S683" s="329">
        <f t="shared" si="109"/>
        <v>2</v>
      </c>
      <c r="T683" s="329" t="e">
        <f t="shared" si="113"/>
        <v>#REF!</v>
      </c>
      <c r="U683" s="326" t="e">
        <f t="shared" si="112"/>
        <v>#REF!</v>
      </c>
    </row>
    <row r="684" spans="1:21" ht="33.75" x14ac:dyDescent="0.2">
      <c r="A684" s="283" t="s">
        <v>1239</v>
      </c>
      <c r="B684" s="284" t="s">
        <v>120</v>
      </c>
      <c r="C684" s="284" t="s">
        <v>120</v>
      </c>
      <c r="D684" s="101" t="s">
        <v>1142</v>
      </c>
      <c r="E684" s="94" t="s">
        <v>1078</v>
      </c>
      <c r="F684" s="264">
        <v>7</v>
      </c>
      <c r="G684" s="259">
        <f t="shared" si="114"/>
        <v>5.12</v>
      </c>
      <c r="H684" s="248" t="e">
        <f>ROUND(G684*(1+#REF!),2)</f>
        <v>#REF!</v>
      </c>
      <c r="I684" s="248" t="e">
        <f t="shared" si="110"/>
        <v>#REF!</v>
      </c>
      <c r="J684" s="285">
        <v>6.64</v>
      </c>
      <c r="L684" s="243">
        <v>5.12</v>
      </c>
      <c r="N684" s="310"/>
      <c r="O684" s="312"/>
      <c r="P684" s="312"/>
      <c r="Q684" s="312"/>
      <c r="R684" s="326" t="e">
        <f t="shared" si="111"/>
        <v>#REF!</v>
      </c>
      <c r="S684" s="329">
        <f t="shared" si="109"/>
        <v>7</v>
      </c>
      <c r="T684" s="329" t="e">
        <f t="shared" si="113"/>
        <v>#REF!</v>
      </c>
      <c r="U684" s="326" t="e">
        <f t="shared" si="112"/>
        <v>#REF!</v>
      </c>
    </row>
    <row r="685" spans="1:21" ht="45" x14ac:dyDescent="0.2">
      <c r="A685" s="283" t="s">
        <v>1240</v>
      </c>
      <c r="B685" s="284" t="s">
        <v>120</v>
      </c>
      <c r="C685" s="284" t="s">
        <v>120</v>
      </c>
      <c r="D685" s="101" t="s">
        <v>1143</v>
      </c>
      <c r="E685" s="94" t="s">
        <v>1078</v>
      </c>
      <c r="F685" s="264">
        <v>9</v>
      </c>
      <c r="G685" s="259">
        <f t="shared" si="114"/>
        <v>14.71</v>
      </c>
      <c r="H685" s="248" t="e">
        <f>ROUND(G685*(1+#REF!),2)</f>
        <v>#REF!</v>
      </c>
      <c r="I685" s="248" t="e">
        <f t="shared" si="110"/>
        <v>#REF!</v>
      </c>
      <c r="J685" s="285">
        <v>19.079999999999998</v>
      </c>
      <c r="L685" s="243">
        <v>14.71</v>
      </c>
      <c r="N685" s="310"/>
      <c r="O685" s="312"/>
      <c r="P685" s="312"/>
      <c r="Q685" s="312"/>
      <c r="R685" s="326" t="e">
        <f t="shared" si="111"/>
        <v>#REF!</v>
      </c>
      <c r="S685" s="329">
        <f t="shared" si="109"/>
        <v>9</v>
      </c>
      <c r="T685" s="329" t="e">
        <f t="shared" si="113"/>
        <v>#REF!</v>
      </c>
      <c r="U685" s="326" t="e">
        <f t="shared" si="112"/>
        <v>#REF!</v>
      </c>
    </row>
    <row r="686" spans="1:21" ht="45" x14ac:dyDescent="0.2">
      <c r="A686" s="283" t="s">
        <v>1241</v>
      </c>
      <c r="B686" s="284" t="s">
        <v>120</v>
      </c>
      <c r="C686" s="284" t="s">
        <v>120</v>
      </c>
      <c r="D686" s="101" t="s">
        <v>1144</v>
      </c>
      <c r="E686" s="94" t="s">
        <v>1078</v>
      </c>
      <c r="F686" s="264">
        <v>38</v>
      </c>
      <c r="G686" s="259">
        <f t="shared" si="114"/>
        <v>0.52</v>
      </c>
      <c r="H686" s="248" t="e">
        <f>ROUND(G686*(1+#REF!),2)</f>
        <v>#REF!</v>
      </c>
      <c r="I686" s="248" t="e">
        <f t="shared" si="110"/>
        <v>#REF!</v>
      </c>
      <c r="J686" s="285">
        <v>0.67</v>
      </c>
      <c r="L686" s="243">
        <v>0.52</v>
      </c>
      <c r="N686" s="310"/>
      <c r="O686" s="312"/>
      <c r="P686" s="312"/>
      <c r="Q686" s="312"/>
      <c r="R686" s="326" t="e">
        <f t="shared" si="111"/>
        <v>#REF!</v>
      </c>
      <c r="S686" s="329">
        <f t="shared" si="109"/>
        <v>38</v>
      </c>
      <c r="T686" s="329" t="e">
        <f t="shared" si="113"/>
        <v>#REF!</v>
      </c>
      <c r="U686" s="326" t="e">
        <f t="shared" si="112"/>
        <v>#REF!</v>
      </c>
    </row>
    <row r="687" spans="1:21" ht="90" x14ac:dyDescent="0.2">
      <c r="A687" s="283" t="s">
        <v>1242</v>
      </c>
      <c r="B687" s="284" t="s">
        <v>137</v>
      </c>
      <c r="C687" s="284">
        <v>7581</v>
      </c>
      <c r="D687" s="101" t="s">
        <v>1318</v>
      </c>
      <c r="E687" s="94" t="s">
        <v>1075</v>
      </c>
      <c r="F687" s="264">
        <v>27</v>
      </c>
      <c r="G687" s="259">
        <f t="shared" si="114"/>
        <v>1.71</v>
      </c>
      <c r="H687" s="248" t="e">
        <f>ROUND(G687*(1+#REF!),2)</f>
        <v>#REF!</v>
      </c>
      <c r="I687" s="248" t="e">
        <f t="shared" si="110"/>
        <v>#REF!</v>
      </c>
      <c r="J687" s="285">
        <v>2.2200000000000002</v>
      </c>
      <c r="L687" s="243">
        <v>1.71</v>
      </c>
      <c r="N687" s="310"/>
      <c r="O687" s="312"/>
      <c r="P687" s="312"/>
      <c r="Q687" s="312"/>
      <c r="R687" s="326" t="e">
        <f t="shared" si="111"/>
        <v>#REF!</v>
      </c>
      <c r="S687" s="329">
        <f t="shared" si="109"/>
        <v>27</v>
      </c>
      <c r="T687" s="329" t="e">
        <f t="shared" si="113"/>
        <v>#REF!</v>
      </c>
      <c r="U687" s="326" t="e">
        <f t="shared" si="112"/>
        <v>#REF!</v>
      </c>
    </row>
    <row r="688" spans="1:21" ht="22.5" x14ac:dyDescent="0.2">
      <c r="A688" s="283" t="s">
        <v>1243</v>
      </c>
      <c r="B688" s="284" t="s">
        <v>120</v>
      </c>
      <c r="C688" s="284" t="s">
        <v>120</v>
      </c>
      <c r="D688" s="101" t="s">
        <v>1145</v>
      </c>
      <c r="E688" s="94" t="s">
        <v>1075</v>
      </c>
      <c r="F688" s="264">
        <v>6</v>
      </c>
      <c r="G688" s="259">
        <f t="shared" si="114"/>
        <v>17.96</v>
      </c>
      <c r="H688" s="248" t="e">
        <f>ROUND(G688*(1+#REF!),2)</f>
        <v>#REF!</v>
      </c>
      <c r="I688" s="248" t="e">
        <f t="shared" si="110"/>
        <v>#REF!</v>
      </c>
      <c r="J688" s="285">
        <v>23.3</v>
      </c>
      <c r="L688" s="243">
        <v>17.96</v>
      </c>
      <c r="N688" s="310"/>
      <c r="O688" s="312"/>
      <c r="P688" s="312"/>
      <c r="Q688" s="312"/>
      <c r="R688" s="326" t="e">
        <f t="shared" si="111"/>
        <v>#REF!</v>
      </c>
      <c r="S688" s="329">
        <f t="shared" si="109"/>
        <v>6</v>
      </c>
      <c r="T688" s="329" t="e">
        <f t="shared" si="113"/>
        <v>#REF!</v>
      </c>
      <c r="U688" s="326" t="e">
        <f t="shared" si="112"/>
        <v>#REF!</v>
      </c>
    </row>
    <row r="689" spans="1:21" ht="45" x14ac:dyDescent="0.2">
      <c r="A689" s="283" t="s">
        <v>1244</v>
      </c>
      <c r="B689" s="284" t="s">
        <v>120</v>
      </c>
      <c r="C689" s="284" t="s">
        <v>120</v>
      </c>
      <c r="D689" s="101" t="s">
        <v>1146</v>
      </c>
      <c r="E689" s="94" t="s">
        <v>1078</v>
      </c>
      <c r="F689" s="264">
        <v>2</v>
      </c>
      <c r="G689" s="259">
        <f t="shared" si="114"/>
        <v>24.18</v>
      </c>
      <c r="H689" s="248" t="e">
        <f>ROUND(G689*(1+#REF!),2)</f>
        <v>#REF!</v>
      </c>
      <c r="I689" s="248" t="e">
        <f t="shared" si="110"/>
        <v>#REF!</v>
      </c>
      <c r="J689" s="285">
        <v>31.36</v>
      </c>
      <c r="L689" s="243">
        <v>24.18</v>
      </c>
      <c r="N689" s="310"/>
      <c r="O689" s="312"/>
      <c r="P689" s="312"/>
      <c r="Q689" s="312"/>
      <c r="R689" s="326" t="e">
        <f t="shared" si="111"/>
        <v>#REF!</v>
      </c>
      <c r="S689" s="329">
        <f t="shared" si="109"/>
        <v>2</v>
      </c>
      <c r="T689" s="329" t="e">
        <f t="shared" si="113"/>
        <v>#REF!</v>
      </c>
      <c r="U689" s="326" t="e">
        <f t="shared" si="112"/>
        <v>#REF!</v>
      </c>
    </row>
    <row r="690" spans="1:21" ht="33.75" x14ac:dyDescent="0.2">
      <c r="A690" s="283" t="s">
        <v>1245</v>
      </c>
      <c r="B690" s="284" t="s">
        <v>120</v>
      </c>
      <c r="C690" s="284" t="s">
        <v>120</v>
      </c>
      <c r="D690" s="101" t="s">
        <v>1147</v>
      </c>
      <c r="E690" s="94" t="s">
        <v>1075</v>
      </c>
      <c r="F690" s="264">
        <v>2</v>
      </c>
      <c r="G690" s="259">
        <f t="shared" si="114"/>
        <v>15.4</v>
      </c>
      <c r="H690" s="248" t="e">
        <f>ROUND(G690*(1+#REF!),2)</f>
        <v>#REF!</v>
      </c>
      <c r="I690" s="248" t="e">
        <f t="shared" si="110"/>
        <v>#REF!</v>
      </c>
      <c r="J690" s="285">
        <v>19.97</v>
      </c>
      <c r="L690" s="243">
        <v>15.4</v>
      </c>
      <c r="N690" s="310"/>
      <c r="O690" s="312"/>
      <c r="P690" s="312"/>
      <c r="Q690" s="312"/>
      <c r="R690" s="326" t="e">
        <f t="shared" si="111"/>
        <v>#REF!</v>
      </c>
      <c r="S690" s="329">
        <f t="shared" si="109"/>
        <v>2</v>
      </c>
      <c r="T690" s="329" t="e">
        <f t="shared" si="113"/>
        <v>#REF!</v>
      </c>
      <c r="U690" s="326" t="e">
        <f t="shared" si="112"/>
        <v>#REF!</v>
      </c>
    </row>
    <row r="691" spans="1:21" ht="33.75" x14ac:dyDescent="0.2">
      <c r="A691" s="283" t="s">
        <v>1246</v>
      </c>
      <c r="B691" s="284" t="s">
        <v>120</v>
      </c>
      <c r="C691" s="284" t="s">
        <v>120</v>
      </c>
      <c r="D691" s="101" t="s">
        <v>1148</v>
      </c>
      <c r="E691" s="94" t="s">
        <v>1075</v>
      </c>
      <c r="F691" s="264">
        <v>3</v>
      </c>
      <c r="G691" s="259">
        <f t="shared" si="114"/>
        <v>11.23</v>
      </c>
      <c r="H691" s="248" t="e">
        <f>ROUND(G691*(1+#REF!),2)</f>
        <v>#REF!</v>
      </c>
      <c r="I691" s="248" t="e">
        <f t="shared" si="110"/>
        <v>#REF!</v>
      </c>
      <c r="J691" s="285">
        <v>14.57</v>
      </c>
      <c r="L691" s="243">
        <v>11.23</v>
      </c>
      <c r="N691" s="310"/>
      <c r="O691" s="312"/>
      <c r="P691" s="312"/>
      <c r="Q691" s="312"/>
      <c r="R691" s="326" t="e">
        <f t="shared" si="111"/>
        <v>#REF!</v>
      </c>
      <c r="S691" s="329">
        <f t="shared" ref="S691:S697" si="115">F691-P691</f>
        <v>3</v>
      </c>
      <c r="T691" s="329" t="e">
        <f t="shared" si="113"/>
        <v>#REF!</v>
      </c>
      <c r="U691" s="326" t="e">
        <f t="shared" si="112"/>
        <v>#REF!</v>
      </c>
    </row>
    <row r="692" spans="1:21" ht="33.75" x14ac:dyDescent="0.2">
      <c r="A692" s="252" t="s">
        <v>1030</v>
      </c>
      <c r="B692" s="253"/>
      <c r="C692" s="253"/>
      <c r="D692" s="96" t="s">
        <v>1031</v>
      </c>
      <c r="E692" s="254" t="s">
        <v>133</v>
      </c>
      <c r="F692" s="255" t="s">
        <v>133</v>
      </c>
      <c r="G692" s="255"/>
      <c r="H692" s="255"/>
      <c r="I692" s="256" t="e">
        <f>SUM(I693)</f>
        <v>#REF!</v>
      </c>
      <c r="J692" s="255"/>
      <c r="N692" s="330"/>
      <c r="O692" s="335"/>
      <c r="P692" s="335"/>
      <c r="Q692" s="335"/>
      <c r="R692" s="333" t="e">
        <f t="shared" si="111"/>
        <v>#REF!</v>
      </c>
      <c r="S692" s="337"/>
      <c r="T692" s="338" t="e">
        <f>SUM(T693)</f>
        <v>#REF!</v>
      </c>
      <c r="U692" s="333" t="e">
        <f t="shared" si="112"/>
        <v>#REF!</v>
      </c>
    </row>
    <row r="693" spans="1:21" ht="33.75" x14ac:dyDescent="0.2">
      <c r="A693" s="247" t="s">
        <v>1032</v>
      </c>
      <c r="B693" s="94" t="s">
        <v>137</v>
      </c>
      <c r="C693" s="94">
        <v>9537</v>
      </c>
      <c r="D693" s="97" t="s">
        <v>1031</v>
      </c>
      <c r="E693" s="94" t="s">
        <v>187</v>
      </c>
      <c r="F693" s="248">
        <v>4000</v>
      </c>
      <c r="G693" s="259">
        <f>ROUND(J693-(J693*$K$16),2)</f>
        <v>1.43</v>
      </c>
      <c r="H693" s="248" t="e">
        <f>ROUND(G693*(1+#REF!),2)</f>
        <v>#REF!</v>
      </c>
      <c r="I693" s="248" t="e">
        <f>F693*H693</f>
        <v>#REF!</v>
      </c>
      <c r="J693" s="262">
        <v>1.86</v>
      </c>
      <c r="L693" s="243">
        <v>1.43</v>
      </c>
      <c r="N693" s="310"/>
      <c r="O693" s="312"/>
      <c r="P693" s="312"/>
      <c r="Q693" s="312"/>
      <c r="R693" s="326" t="e">
        <f t="shared" si="111"/>
        <v>#REF!</v>
      </c>
      <c r="S693" s="329">
        <f t="shared" si="115"/>
        <v>4000</v>
      </c>
      <c r="T693" s="329" t="e">
        <f t="shared" si="113"/>
        <v>#REF!</v>
      </c>
      <c r="U693" s="326" t="e">
        <f t="shared" si="112"/>
        <v>#REF!</v>
      </c>
    </row>
    <row r="694" spans="1:21" ht="22.5" x14ac:dyDescent="0.2">
      <c r="A694" s="252" t="s">
        <v>1033</v>
      </c>
      <c r="B694" s="253"/>
      <c r="C694" s="253"/>
      <c r="D694" s="96" t="s">
        <v>1034</v>
      </c>
      <c r="E694" s="254" t="s">
        <v>133</v>
      </c>
      <c r="F694" s="255" t="s">
        <v>133</v>
      </c>
      <c r="G694" s="255"/>
      <c r="H694" s="255"/>
      <c r="I694" s="256" t="e">
        <f>SUM(I695)</f>
        <v>#REF!</v>
      </c>
      <c r="J694" s="255"/>
      <c r="N694" s="330"/>
      <c r="O694" s="335"/>
      <c r="P694" s="335"/>
      <c r="Q694" s="335"/>
      <c r="R694" s="333" t="e">
        <f t="shared" si="111"/>
        <v>#REF!</v>
      </c>
      <c r="S694" s="337"/>
      <c r="T694" s="338" t="e">
        <f>SUM(T695)</f>
        <v>#REF!</v>
      </c>
      <c r="U694" s="333" t="e">
        <f t="shared" si="112"/>
        <v>#REF!</v>
      </c>
    </row>
    <row r="695" spans="1:21" ht="78.75" x14ac:dyDescent="0.2">
      <c r="A695" s="247" t="s">
        <v>1035</v>
      </c>
      <c r="B695" s="94" t="s">
        <v>137</v>
      </c>
      <c r="C695" s="94">
        <v>90779</v>
      </c>
      <c r="D695" s="97" t="s">
        <v>1036</v>
      </c>
      <c r="E695" s="94" t="s">
        <v>23</v>
      </c>
      <c r="F695" s="259">
        <f>6*22*8</f>
        <v>1056</v>
      </c>
      <c r="G695" s="259">
        <f>ROUND(J695-(J695*$K$16),2)</f>
        <v>89.47</v>
      </c>
      <c r="H695" s="248" t="e">
        <f>ROUND(G695*(1+#REF!),2)</f>
        <v>#REF!</v>
      </c>
      <c r="I695" s="248" t="e">
        <f>F695*H695</f>
        <v>#REF!</v>
      </c>
      <c r="J695" s="262">
        <v>116.05</v>
      </c>
      <c r="L695" s="243">
        <v>89.47</v>
      </c>
      <c r="N695" s="310"/>
      <c r="O695" s="312"/>
      <c r="P695" s="312"/>
      <c r="Q695" s="312"/>
      <c r="R695" s="326" t="e">
        <f t="shared" si="111"/>
        <v>#REF!</v>
      </c>
      <c r="S695" s="329">
        <f t="shared" si="115"/>
        <v>1056</v>
      </c>
      <c r="T695" s="329" t="e">
        <f t="shared" si="113"/>
        <v>#REF!</v>
      </c>
      <c r="U695" s="326" t="e">
        <f t="shared" si="112"/>
        <v>#REF!</v>
      </c>
    </row>
    <row r="696" spans="1:21" ht="22.5" x14ac:dyDescent="0.2">
      <c r="A696" s="252">
        <v>18</v>
      </c>
      <c r="B696" s="253"/>
      <c r="C696" s="253"/>
      <c r="D696" s="96" t="s">
        <v>1050</v>
      </c>
      <c r="E696" s="254" t="s">
        <v>133</v>
      </c>
      <c r="F696" s="255" t="s">
        <v>133</v>
      </c>
      <c r="G696" s="255"/>
      <c r="H696" s="255"/>
      <c r="I696" s="256" t="e">
        <f>SUM(I697)</f>
        <v>#REF!</v>
      </c>
      <c r="J696" s="255"/>
      <c r="N696" s="330"/>
      <c r="O696" s="340" t="e">
        <f>SUM(O697)</f>
        <v>#REF!</v>
      </c>
      <c r="P696" s="335"/>
      <c r="Q696" s="340" t="e">
        <f>SUM(Q697)</f>
        <v>#REF!</v>
      </c>
      <c r="R696" s="333" t="e">
        <f t="shared" si="111"/>
        <v>#REF!</v>
      </c>
      <c r="S696" s="337"/>
      <c r="T696" s="338" t="e">
        <f>SUM(T697)</f>
        <v>#REF!</v>
      </c>
      <c r="U696" s="333" t="e">
        <f t="shared" si="112"/>
        <v>#REF!</v>
      </c>
    </row>
    <row r="697" spans="1:21" ht="33.75" x14ac:dyDescent="0.2">
      <c r="A697" s="247" t="s">
        <v>147</v>
      </c>
      <c r="B697" s="94" t="s">
        <v>7</v>
      </c>
      <c r="C697" s="94" t="s">
        <v>7</v>
      </c>
      <c r="D697" s="97" t="s">
        <v>5</v>
      </c>
      <c r="E697" s="258" t="s">
        <v>143</v>
      </c>
      <c r="F697" s="259">
        <v>1</v>
      </c>
      <c r="G697" s="259">
        <f>ROUND(J697-(J697*$K$16),2)</f>
        <v>205688.61</v>
      </c>
      <c r="H697" s="259" t="e">
        <f>ROUND(G697*(1+#REF!),2)</f>
        <v>#REF!</v>
      </c>
      <c r="I697" s="259" t="e">
        <f>F697*H697</f>
        <v>#REF!</v>
      </c>
      <c r="J697" s="259">
        <v>266781.59999999998</v>
      </c>
      <c r="L697" s="243">
        <v>205688.61</v>
      </c>
      <c r="N697" s="324">
        <v>2.366E-3</v>
      </c>
      <c r="O697" s="325" t="e">
        <f>N697*I697</f>
        <v>#REF!</v>
      </c>
      <c r="P697" s="327">
        <f>N697</f>
        <v>2.366E-3</v>
      </c>
      <c r="Q697" s="325" t="e">
        <f>O697</f>
        <v>#REF!</v>
      </c>
      <c r="R697" s="326" t="e">
        <f t="shared" si="111"/>
        <v>#REF!</v>
      </c>
      <c r="S697" s="329">
        <f t="shared" si="115"/>
        <v>0.99763400000000002</v>
      </c>
      <c r="T697" s="329" t="e">
        <f t="shared" si="113"/>
        <v>#REF!</v>
      </c>
      <c r="U697" s="326" t="e">
        <f t="shared" si="112"/>
        <v>#REF!</v>
      </c>
    </row>
    <row r="698" spans="1:21" ht="53.45" customHeight="1" x14ac:dyDescent="0.2">
      <c r="A698" s="294"/>
      <c r="B698" s="294"/>
      <c r="C698" s="294"/>
      <c r="D698" s="102"/>
      <c r="E698" s="295"/>
      <c r="F698" s="295"/>
      <c r="G698" s="296"/>
      <c r="H698" s="295"/>
      <c r="I698" s="297"/>
      <c r="K698" s="298"/>
    </row>
    <row r="699" spans="1:21" ht="53.45" customHeight="1" x14ac:dyDescent="0.2">
      <c r="A699" s="294"/>
      <c r="B699" s="294"/>
      <c r="C699" s="294"/>
      <c r="D699" s="102"/>
      <c r="E699" s="295"/>
      <c r="F699" s="295"/>
      <c r="G699" s="296"/>
      <c r="H699" s="295"/>
      <c r="I699" s="299"/>
    </row>
    <row r="700" spans="1:21" ht="63.75" x14ac:dyDescent="0.2">
      <c r="A700" s="294"/>
      <c r="B700" s="294"/>
      <c r="C700" s="294"/>
      <c r="D700" s="302" t="s">
        <v>1342</v>
      </c>
      <c r="E700" s="295"/>
      <c r="F700" s="295"/>
      <c r="G700" s="296"/>
      <c r="H700" s="295"/>
      <c r="I700" s="295"/>
      <c r="J700" s="251"/>
    </row>
    <row r="701" spans="1:21" ht="25.5" x14ac:dyDescent="0.2">
      <c r="A701" s="294"/>
      <c r="B701" s="294"/>
      <c r="C701" s="294"/>
      <c r="D701" s="302" t="s">
        <v>1343</v>
      </c>
      <c r="E701" s="295"/>
      <c r="F701" s="295"/>
      <c r="G701" s="296"/>
      <c r="H701" s="295"/>
      <c r="I701" s="295"/>
    </row>
    <row r="703" spans="1:21" ht="53.45" customHeight="1" x14ac:dyDescent="0.2">
      <c r="O703" s="251"/>
    </row>
    <row r="704" spans="1:21" ht="53.45" customHeight="1" x14ac:dyDescent="0.2">
      <c r="O704" s="317"/>
      <c r="P704" s="251"/>
    </row>
    <row r="705" spans="4:17" ht="53.45" customHeight="1" x14ac:dyDescent="0.25">
      <c r="D705" s="318" t="s">
        <v>1348</v>
      </c>
      <c r="E705" s="319"/>
      <c r="I705" s="243">
        <v>6254.37</v>
      </c>
      <c r="O705" s="251"/>
    </row>
    <row r="706" spans="4:17" ht="53.45" customHeight="1" x14ac:dyDescent="0.2">
      <c r="D706" s="318" t="s">
        <v>1349</v>
      </c>
      <c r="E706" s="320"/>
      <c r="I706" s="322">
        <f>I705/2643339.57</f>
        <v>2.3660864729536054E-3</v>
      </c>
      <c r="O706" s="243">
        <v>1</v>
      </c>
      <c r="P706" s="323">
        <f>O706-I706</f>
        <v>0.99763391352704645</v>
      </c>
      <c r="Q706" s="323">
        <f>O706-P706</f>
        <v>2.3660864729535547E-3</v>
      </c>
    </row>
    <row r="707" spans="4:17" ht="53.45" customHeight="1" x14ac:dyDescent="0.2">
      <c r="D707" s="318" t="s">
        <v>1350</v>
      </c>
      <c r="E707" s="321"/>
      <c r="I707" s="251">
        <f>270912.47*0.002366</f>
        <v>640.97890401999996</v>
      </c>
    </row>
  </sheetData>
  <mergeCells count="29">
    <mergeCell ref="F10:G10"/>
    <mergeCell ref="H10:I10"/>
    <mergeCell ref="J10:K10"/>
    <mergeCell ref="C5:D5"/>
    <mergeCell ref="C4:D4"/>
    <mergeCell ref="A9:I9"/>
    <mergeCell ref="K4:L4"/>
    <mergeCell ref="K7:L7"/>
    <mergeCell ref="K5:L5"/>
    <mergeCell ref="H5:J5"/>
    <mergeCell ref="I6:J6"/>
    <mergeCell ref="I7:J7"/>
    <mergeCell ref="C6:D6"/>
    <mergeCell ref="M1:N1"/>
    <mergeCell ref="B1:K1"/>
    <mergeCell ref="A10:A11"/>
    <mergeCell ref="B10:B11"/>
    <mergeCell ref="C10:C11"/>
    <mergeCell ref="D10:D11"/>
    <mergeCell ref="E10:E11"/>
    <mergeCell ref="L10:M10"/>
    <mergeCell ref="K3:L3"/>
    <mergeCell ref="K6:L6"/>
    <mergeCell ref="C3:D3"/>
    <mergeCell ref="G3:J4"/>
    <mergeCell ref="G6:H6"/>
    <mergeCell ref="A6:A7"/>
    <mergeCell ref="B6:B7"/>
    <mergeCell ref="G7:H7"/>
  </mergeCells>
  <printOptions horizontalCentered="1"/>
  <pageMargins left="0.51181102362204722" right="0.51181102362204722" top="1.0236220472440944" bottom="0.78740157480314965" header="0.31496062992125984" footer="0.31496062992125984"/>
  <pageSetup paperSize="9" scale="60" orientation="landscape" r:id="rId1"/>
  <headerFooter>
    <oddHeader>&amp;L&amp;G</oddHeader>
    <oddFooter>&amp;CRua Cyro Vaz de Melo, 571 - LJ 13 - Dona Clara / BH-MG - CEP: 31.255-840 - Tel: (31) 2512-4016&amp;R&amp;P</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F22" sqref="F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72</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73</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37" t="s">
        <v>45</v>
      </c>
      <c r="C16" s="508"/>
      <c r="D16" s="508"/>
      <c r="E16" s="508"/>
      <c r="F16" s="508"/>
      <c r="G16" s="508"/>
      <c r="H16" s="509"/>
      <c r="I16" s="11" t="s">
        <v>23</v>
      </c>
      <c r="J16" s="12">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37" t="s">
        <v>46</v>
      </c>
      <c r="C17" s="508"/>
      <c r="D17" s="508"/>
      <c r="E17" s="508"/>
      <c r="F17" s="508"/>
      <c r="G17" s="508"/>
      <c r="H17" s="509"/>
      <c r="I17" s="11" t="s">
        <v>23</v>
      </c>
      <c r="J17" s="59">
        <v>16</v>
      </c>
      <c r="K17" s="24">
        <v>16.09</v>
      </c>
      <c r="L17" s="13">
        <f>K17*J17</f>
        <v>257.44</v>
      </c>
      <c r="M17" s="58"/>
      <c r="N17" s="58"/>
      <c r="O17" s="58"/>
      <c r="P17" s="58"/>
      <c r="Q17" s="58"/>
      <c r="R17" s="58"/>
      <c r="S17" s="58"/>
      <c r="T17" s="58"/>
      <c r="U17" s="58"/>
      <c r="V17" s="58"/>
      <c r="W17" s="58"/>
      <c r="X17" s="58"/>
      <c r="Y17" s="58"/>
      <c r="Z17" s="58"/>
    </row>
    <row r="18" spans="1:26" ht="15" customHeight="1" x14ac:dyDescent="0.2">
      <c r="A18" s="22">
        <v>88252</v>
      </c>
      <c r="B18" s="537" t="s">
        <v>74</v>
      </c>
      <c r="C18" s="508"/>
      <c r="D18" s="508"/>
      <c r="E18" s="508"/>
      <c r="F18" s="508"/>
      <c r="G18" s="508"/>
      <c r="H18" s="509"/>
      <c r="I18" s="11" t="s">
        <v>23</v>
      </c>
      <c r="J18" s="12">
        <v>4</v>
      </c>
      <c r="K18" s="24">
        <v>12.35</v>
      </c>
      <c r="L18" s="13">
        <f>K18*J18</f>
        <v>49.4</v>
      </c>
      <c r="M18" s="58"/>
      <c r="N18" s="58"/>
      <c r="O18" s="58"/>
      <c r="P18" s="58"/>
      <c r="Q18" s="58"/>
      <c r="R18" s="58"/>
      <c r="S18" s="58"/>
      <c r="T18" s="58"/>
      <c r="U18" s="58"/>
      <c r="V18" s="58"/>
      <c r="W18" s="58"/>
      <c r="X18" s="58"/>
      <c r="Y18" s="58"/>
      <c r="Z18" s="58"/>
    </row>
    <row r="19" spans="1:26" ht="15" customHeight="1" x14ac:dyDescent="0.2">
      <c r="A19" s="22">
        <v>88309</v>
      </c>
      <c r="B19" s="537" t="s">
        <v>75</v>
      </c>
      <c r="C19" s="508"/>
      <c r="D19" s="508"/>
      <c r="E19" s="508"/>
      <c r="F19" s="508"/>
      <c r="G19" s="508"/>
      <c r="H19" s="509"/>
      <c r="I19" s="11" t="s">
        <v>23</v>
      </c>
      <c r="J19" s="12">
        <v>4</v>
      </c>
      <c r="K19" s="24">
        <v>16.89</v>
      </c>
      <c r="L19" s="13">
        <f>K19*J19</f>
        <v>67.56</v>
      </c>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477.03999999999996</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477.03999999999996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477.03999999999996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477.03999999999996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22">
        <v>546</v>
      </c>
      <c r="B32" s="567" t="s">
        <v>47</v>
      </c>
      <c r="C32" s="508"/>
      <c r="D32" s="508"/>
      <c r="E32" s="508"/>
      <c r="F32" s="508"/>
      <c r="G32" s="508"/>
      <c r="H32" s="509"/>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22">
        <v>10965</v>
      </c>
      <c r="B33" s="537" t="s">
        <v>49</v>
      </c>
      <c r="C33" s="508"/>
      <c r="D33" s="508"/>
      <c r="E33" s="508"/>
      <c r="F33" s="508"/>
      <c r="G33" s="508"/>
      <c r="H33" s="509"/>
      <c r="I33" s="11" t="s">
        <v>50</v>
      </c>
      <c r="J33" s="48">
        <v>1.8</v>
      </c>
      <c r="K33" s="24">
        <v>38.46</v>
      </c>
      <c r="L33" s="13">
        <f>K33*J33</f>
        <v>69.228000000000009</v>
      </c>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183.52800000000002</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660.56799999999998</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4:A15"/>
    <mergeCell ref="J14:J15"/>
    <mergeCell ref="I14:I15"/>
    <mergeCell ref="I30:I31"/>
    <mergeCell ref="A39:I41"/>
    <mergeCell ref="A30:A31"/>
    <mergeCell ref="B32:H32"/>
    <mergeCell ref="B18:H18"/>
    <mergeCell ref="B34:H34"/>
    <mergeCell ref="B33:H33"/>
    <mergeCell ref="A38:I38"/>
    <mergeCell ref="B35:H35"/>
    <mergeCell ref="B36:H36"/>
    <mergeCell ref="B20:H20"/>
    <mergeCell ref="B21:H21"/>
    <mergeCell ref="A23:H25"/>
    <mergeCell ref="B8:E8"/>
    <mergeCell ref="B9:E9"/>
    <mergeCell ref="B19:H19"/>
    <mergeCell ref="J6:J7"/>
    <mergeCell ref="K30:K31"/>
    <mergeCell ref="J30:J31"/>
    <mergeCell ref="B14:H15"/>
    <mergeCell ref="B30:H31"/>
    <mergeCell ref="B17:H17"/>
    <mergeCell ref="B16:H16"/>
    <mergeCell ref="B10:E10"/>
    <mergeCell ref="B11:E11"/>
    <mergeCell ref="E4:K5"/>
    <mergeCell ref="A1:L2"/>
    <mergeCell ref="A5:B5"/>
    <mergeCell ref="A4:B4"/>
    <mergeCell ref="A6:A7"/>
    <mergeCell ref="G6:G7"/>
    <mergeCell ref="H6:H7"/>
    <mergeCell ref="F6:F7"/>
    <mergeCell ref="I6:I7"/>
    <mergeCell ref="K6:K7"/>
    <mergeCell ref="B6:E7"/>
  </mergeCells>
  <conditionalFormatting sqref="L5 A8:E11 L8:L11 A16:L21 B34:H36 L32:L36 L42">
    <cfRule type="cellIs" dxfId="22" priority="3" operator="equal">
      <formula>0</formula>
    </cfRule>
  </conditionalFormatting>
  <conditionalFormatting sqref="B34:L35 I32:L33">
    <cfRule type="cellIs" dxfId="21" priority="4" operator="equal">
      <formula>0</formula>
    </cfRule>
  </conditionalFormatting>
  <conditionalFormatting sqref="A8:E10 L8:L10">
    <cfRule type="cellIs" dxfId="20" priority="5" operator="equal">
      <formula>0</formula>
    </cfRule>
  </conditionalFormatting>
  <conditionalFormatting sqref="A16:L19">
    <cfRule type="cellIs" dxfId="19" priority="6" operator="equal">
      <formula>0</formula>
    </cfRule>
  </conditionalFormatting>
  <conditionalFormatting sqref="K16:L16">
    <cfRule type="cellIs" dxfId="18" priority="7" operator="equal">
      <formula>0</formula>
    </cfRule>
  </conditionalFormatting>
  <conditionalFormatting sqref="B32:H33">
    <cfRule type="cellIs" dxfId="17" priority="1" operator="equal">
      <formula>0</formula>
    </cfRule>
  </conditionalFormatting>
  <conditionalFormatting sqref="B32:H33">
    <cfRule type="cellIs" dxfId="16" priority="2" operator="equal">
      <formula>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68</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76</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37" t="s">
        <v>70</v>
      </c>
      <c r="C16" s="508"/>
      <c r="D16" s="508"/>
      <c r="E16" s="508"/>
      <c r="F16" s="508"/>
      <c r="G16" s="508"/>
      <c r="H16" s="509"/>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37" t="s">
        <v>71</v>
      </c>
      <c r="C17" s="508"/>
      <c r="D17" s="508"/>
      <c r="E17" s="508"/>
      <c r="F17" s="508"/>
      <c r="G17" s="508"/>
      <c r="H17" s="509"/>
      <c r="I17" s="11" t="s">
        <v>23</v>
      </c>
      <c r="J17" s="59">
        <v>60</v>
      </c>
      <c r="K17" s="24">
        <v>16.920000000000002</v>
      </c>
      <c r="L17" s="13">
        <f>K17*J17</f>
        <v>1015.2</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2090.4</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2090.4</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2090.4</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2090.4</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22"/>
      <c r="B32" s="567"/>
      <c r="C32" s="508"/>
      <c r="D32" s="508"/>
      <c r="E32" s="508"/>
      <c r="F32" s="508"/>
      <c r="G32" s="508"/>
      <c r="H32" s="509"/>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37"/>
      <c r="C33" s="508"/>
      <c r="D33" s="508"/>
      <c r="E33" s="508"/>
      <c r="F33" s="508"/>
      <c r="G33" s="508"/>
      <c r="H33" s="509"/>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2090.4</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L2"/>
    <mergeCell ref="E4:K5"/>
    <mergeCell ref="B9:E9"/>
    <mergeCell ref="B6:E7"/>
    <mergeCell ref="A6:A7"/>
    <mergeCell ref="B8:E8"/>
    <mergeCell ref="A4:B4"/>
    <mergeCell ref="A5:B5"/>
    <mergeCell ref="B10:E10"/>
    <mergeCell ref="B11:E11"/>
    <mergeCell ref="B14:H15"/>
    <mergeCell ref="F6:F7"/>
    <mergeCell ref="G6:G7"/>
    <mergeCell ref="H6:H7"/>
    <mergeCell ref="K30:K31"/>
    <mergeCell ref="J30:J31"/>
    <mergeCell ref="I6:I7"/>
    <mergeCell ref="J6:J7"/>
    <mergeCell ref="K6:K7"/>
    <mergeCell ref="J14:J15"/>
    <mergeCell ref="I30:I31"/>
    <mergeCell ref="I14:I15"/>
    <mergeCell ref="A14:A15"/>
    <mergeCell ref="B16:H16"/>
    <mergeCell ref="B19:H19"/>
    <mergeCell ref="B30:H31"/>
    <mergeCell ref="B20:H20"/>
    <mergeCell ref="B18:H18"/>
    <mergeCell ref="A30:A31"/>
    <mergeCell ref="B17:H17"/>
    <mergeCell ref="A39:I41"/>
    <mergeCell ref="A38:I38"/>
    <mergeCell ref="B36:H36"/>
    <mergeCell ref="B35:H35"/>
    <mergeCell ref="B21:H21"/>
    <mergeCell ref="B32:H32"/>
    <mergeCell ref="B33:H33"/>
    <mergeCell ref="B34:H34"/>
    <mergeCell ref="A23:H25"/>
  </mergeCells>
  <conditionalFormatting sqref="L5 A8:E11 L8:L11 A16:L21 B32:H36 L32:L36 L42">
    <cfRule type="cellIs" dxfId="15" priority="1" operator="equal">
      <formula>0</formula>
    </cfRule>
  </conditionalFormatting>
  <conditionalFormatting sqref="B32:L35">
    <cfRule type="cellIs" dxfId="14" priority="2" operator="equal">
      <formula>0</formula>
    </cfRule>
  </conditionalFormatting>
  <conditionalFormatting sqref="A8:E10 L8:L10">
    <cfRule type="cellIs" dxfId="13" priority="3" operator="equal">
      <formula>0</formula>
    </cfRule>
  </conditionalFormatting>
  <conditionalFormatting sqref="A16:L19">
    <cfRule type="cellIs" dxfId="12" priority="4" operator="equal">
      <formula>0</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77</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78</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37" t="s">
        <v>70</v>
      </c>
      <c r="C16" s="508"/>
      <c r="D16" s="508"/>
      <c r="E16" s="508"/>
      <c r="F16" s="508"/>
      <c r="G16" s="508"/>
      <c r="H16" s="509"/>
      <c r="I16" s="11" t="s">
        <v>23</v>
      </c>
      <c r="J16" s="59">
        <v>200</v>
      </c>
      <c r="K16" s="24">
        <v>13.44</v>
      </c>
      <c r="L16" s="13">
        <f>K16*J16</f>
        <v>2688</v>
      </c>
      <c r="M16" s="58"/>
      <c r="N16" s="58"/>
      <c r="O16" s="58"/>
      <c r="P16" s="58"/>
      <c r="Q16" s="58"/>
      <c r="R16" s="58"/>
      <c r="S16" s="58"/>
      <c r="T16" s="58"/>
      <c r="U16" s="58"/>
      <c r="V16" s="58"/>
      <c r="W16" s="58"/>
      <c r="X16" s="58"/>
      <c r="Y16" s="58"/>
      <c r="Z16" s="58"/>
    </row>
    <row r="17" spans="1:26" ht="15" customHeight="1" x14ac:dyDescent="0.2">
      <c r="A17" s="22">
        <v>88267</v>
      </c>
      <c r="B17" s="537" t="s">
        <v>71</v>
      </c>
      <c r="C17" s="508"/>
      <c r="D17" s="508"/>
      <c r="E17" s="508"/>
      <c r="F17" s="508"/>
      <c r="G17" s="508"/>
      <c r="H17" s="509"/>
      <c r="I17" s="11" t="s">
        <v>23</v>
      </c>
      <c r="J17" s="59">
        <v>200</v>
      </c>
      <c r="K17" s="24">
        <v>16.920000000000002</v>
      </c>
      <c r="L17" s="13">
        <f>K17*J17</f>
        <v>3384.0000000000005</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6072</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6072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6072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6072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10"/>
      <c r="B32" s="567"/>
      <c r="C32" s="508"/>
      <c r="D32" s="508"/>
      <c r="E32" s="508"/>
      <c r="F32" s="508"/>
      <c r="G32" s="508"/>
      <c r="H32" s="509"/>
      <c r="I32" s="11"/>
      <c r="J32" s="48"/>
      <c r="K32" s="66"/>
      <c r="L32" s="13"/>
      <c r="M32" s="58"/>
      <c r="N32" s="58"/>
      <c r="O32" s="58"/>
      <c r="P32" s="58"/>
      <c r="Q32" s="58"/>
      <c r="R32" s="58"/>
      <c r="S32" s="58"/>
      <c r="T32" s="58"/>
      <c r="U32" s="58"/>
      <c r="V32" s="58"/>
      <c r="W32" s="58"/>
      <c r="X32" s="58"/>
      <c r="Y32" s="58"/>
      <c r="Z32" s="58"/>
    </row>
    <row r="33" spans="1:26" ht="11.25" customHeight="1" x14ac:dyDescent="0.2">
      <c r="A33" s="10"/>
      <c r="B33" s="537"/>
      <c r="C33" s="508"/>
      <c r="D33" s="508"/>
      <c r="E33" s="508"/>
      <c r="F33" s="508"/>
      <c r="G33" s="508"/>
      <c r="H33" s="509"/>
      <c r="I33" s="11"/>
      <c r="J33" s="48"/>
      <c r="K33" s="13"/>
      <c r="L33" s="13"/>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13"/>
      <c r="L34" s="13"/>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6072</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K30:K31"/>
    <mergeCell ref="J30:J31"/>
    <mergeCell ref="B30:H31"/>
    <mergeCell ref="I30:I31"/>
    <mergeCell ref="A39:I41"/>
    <mergeCell ref="B34:H34"/>
    <mergeCell ref="A30:A31"/>
    <mergeCell ref="B32:H32"/>
    <mergeCell ref="A38:I38"/>
    <mergeCell ref="B36:H36"/>
    <mergeCell ref="B35:H35"/>
    <mergeCell ref="B33:H33"/>
    <mergeCell ref="A23:H25"/>
    <mergeCell ref="I14:I15"/>
    <mergeCell ref="B20:H20"/>
    <mergeCell ref="B19:H19"/>
    <mergeCell ref="B21:H21"/>
    <mergeCell ref="B18:H18"/>
    <mergeCell ref="B17:H17"/>
    <mergeCell ref="A14:A15"/>
    <mergeCell ref="B16:H16"/>
    <mergeCell ref="B11:E11"/>
    <mergeCell ref="H6:H7"/>
    <mergeCell ref="J14:J15"/>
    <mergeCell ref="K6:K7"/>
    <mergeCell ref="J6:J7"/>
    <mergeCell ref="I6:I7"/>
    <mergeCell ref="B14:H15"/>
    <mergeCell ref="B9:E9"/>
    <mergeCell ref="B10:E10"/>
    <mergeCell ref="A1:L2"/>
    <mergeCell ref="A6:A7"/>
    <mergeCell ref="B8:E8"/>
    <mergeCell ref="B6:E7"/>
    <mergeCell ref="G6:G7"/>
    <mergeCell ref="F6:F7"/>
    <mergeCell ref="E4:K5"/>
    <mergeCell ref="A4:B4"/>
    <mergeCell ref="A5:B5"/>
  </mergeCells>
  <conditionalFormatting sqref="L5 A8:E11 L8:L11 A16:L21 B32:H36 L32:L36 L42">
    <cfRule type="cellIs" dxfId="11" priority="1" operator="equal">
      <formula>0</formula>
    </cfRule>
  </conditionalFormatting>
  <conditionalFormatting sqref="B32:L35">
    <cfRule type="cellIs" dxfId="10" priority="2" operator="equal">
      <formula>0</formula>
    </cfRule>
  </conditionalFormatting>
  <conditionalFormatting sqref="A8:E10 L8:L10">
    <cfRule type="cellIs" dxfId="9" priority="3" operator="equal">
      <formula>0</formula>
    </cfRule>
  </conditionalFormatting>
  <conditionalFormatting sqref="A16:L19">
    <cfRule type="cellIs" dxfId="8" priority="4" operator="equal">
      <formula>0</formula>
    </cfRule>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9" workbookViewId="0">
      <selection activeCell="K18" sqref="K18"/>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79</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80</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37" t="s">
        <v>70</v>
      </c>
      <c r="C16" s="508"/>
      <c r="D16" s="508"/>
      <c r="E16" s="508"/>
      <c r="F16" s="508"/>
      <c r="G16" s="508"/>
      <c r="H16" s="509"/>
      <c r="I16" s="11" t="s">
        <v>23</v>
      </c>
      <c r="J16" s="59">
        <v>80</v>
      </c>
      <c r="K16" s="24">
        <v>13.44</v>
      </c>
      <c r="L16" s="13">
        <f>K16*J16</f>
        <v>1075.2</v>
      </c>
      <c r="M16" s="58"/>
      <c r="N16" s="58"/>
      <c r="O16" s="58"/>
      <c r="P16" s="58"/>
      <c r="Q16" s="58"/>
      <c r="R16" s="58"/>
      <c r="S16" s="58"/>
      <c r="T16" s="58"/>
      <c r="U16" s="58"/>
      <c r="V16" s="58"/>
      <c r="W16" s="58"/>
      <c r="X16" s="58"/>
      <c r="Y16" s="58"/>
      <c r="Z16" s="58"/>
    </row>
    <row r="17" spans="1:26" ht="15" customHeight="1" x14ac:dyDescent="0.2">
      <c r="A17" s="22">
        <v>88267</v>
      </c>
      <c r="B17" s="537" t="s">
        <v>71</v>
      </c>
      <c r="C17" s="508"/>
      <c r="D17" s="508"/>
      <c r="E17" s="508"/>
      <c r="F17" s="508"/>
      <c r="G17" s="508"/>
      <c r="H17" s="509"/>
      <c r="I17" s="11" t="s">
        <v>23</v>
      </c>
      <c r="J17" s="59">
        <v>80</v>
      </c>
      <c r="K17" s="24">
        <v>16.920000000000002</v>
      </c>
      <c r="L17" s="13">
        <f>K17*J17</f>
        <v>1353.6000000000001</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2428.8000000000002</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2428.8000000000002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2428.8000000000002</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2428.8000000000002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10"/>
      <c r="B32" s="567"/>
      <c r="C32" s="508"/>
      <c r="D32" s="508"/>
      <c r="E32" s="508"/>
      <c r="F32" s="508"/>
      <c r="G32" s="508"/>
      <c r="H32" s="509"/>
      <c r="I32" s="11"/>
      <c r="J32" s="48"/>
      <c r="K32" s="66"/>
      <c r="L32" s="13"/>
      <c r="M32" s="58"/>
      <c r="N32" s="58"/>
      <c r="O32" s="58"/>
      <c r="P32" s="58"/>
      <c r="Q32" s="58"/>
      <c r="R32" s="58"/>
      <c r="S32" s="58"/>
      <c r="T32" s="58"/>
      <c r="U32" s="58"/>
      <c r="V32" s="58"/>
      <c r="W32" s="58"/>
      <c r="X32" s="58"/>
      <c r="Y32" s="58"/>
      <c r="Z32" s="58"/>
    </row>
    <row r="33" spans="1:26" ht="11.25" customHeight="1" x14ac:dyDescent="0.2">
      <c r="A33" s="10"/>
      <c r="B33" s="537"/>
      <c r="C33" s="508"/>
      <c r="D33" s="508"/>
      <c r="E33" s="508"/>
      <c r="F33" s="508"/>
      <c r="G33" s="508"/>
      <c r="H33" s="509"/>
      <c r="I33" s="11"/>
      <c r="J33" s="48"/>
      <c r="K33" s="13"/>
      <c r="L33" s="13"/>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13"/>
      <c r="L34" s="13"/>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2428.8000000000002</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A14:A15"/>
    <mergeCell ref="K30:K31"/>
    <mergeCell ref="J30:J31"/>
    <mergeCell ref="A38:I38"/>
    <mergeCell ref="B18:H18"/>
    <mergeCell ref="I30:I31"/>
    <mergeCell ref="B36:H36"/>
    <mergeCell ref="B33:H33"/>
    <mergeCell ref="B32:H32"/>
    <mergeCell ref="A23:H25"/>
    <mergeCell ref="B16:H16"/>
    <mergeCell ref="I14:I15"/>
    <mergeCell ref="B14:H15"/>
    <mergeCell ref="B17:H17"/>
    <mergeCell ref="J14:J15"/>
    <mergeCell ref="A39:I41"/>
    <mergeCell ref="B19:H19"/>
    <mergeCell ref="B30:H31"/>
    <mergeCell ref="A30:A31"/>
    <mergeCell ref="B35:H35"/>
    <mergeCell ref="B34:H34"/>
    <mergeCell ref="B20:H20"/>
    <mergeCell ref="B21:H21"/>
    <mergeCell ref="B9:E9"/>
    <mergeCell ref="B10:E10"/>
    <mergeCell ref="B11:E11"/>
    <mergeCell ref="F6:F7"/>
    <mergeCell ref="G6:G7"/>
    <mergeCell ref="I6:I7"/>
    <mergeCell ref="E4:K5"/>
    <mergeCell ref="B8:E8"/>
    <mergeCell ref="A1:L2"/>
    <mergeCell ref="A4:B4"/>
    <mergeCell ref="A5:B5"/>
    <mergeCell ref="A6:A7"/>
    <mergeCell ref="B6:E7"/>
    <mergeCell ref="J6:J7"/>
    <mergeCell ref="K6:K7"/>
    <mergeCell ref="H6:H7"/>
  </mergeCells>
  <conditionalFormatting sqref="L5 A8:E11 L8:L11 A16:L21 B32:H36 L32:L36 L42">
    <cfRule type="cellIs" dxfId="7" priority="1" operator="equal">
      <formula>0</formula>
    </cfRule>
  </conditionalFormatting>
  <conditionalFormatting sqref="B32:L35">
    <cfRule type="cellIs" dxfId="6" priority="2" operator="equal">
      <formula>0</formula>
    </cfRule>
  </conditionalFormatting>
  <conditionalFormatting sqref="A8:E10 L8:L10">
    <cfRule type="cellIs" dxfId="5" priority="3" operator="equal">
      <formula>0</formula>
    </cfRule>
  </conditionalFormatting>
  <conditionalFormatting sqref="A16:L19">
    <cfRule type="cellIs" dxfId="4" priority="4" operator="equal">
      <formula>0</formula>
    </cfRule>
  </conditionalFormatting>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2"/>
  <sheetViews>
    <sheetView topLeftCell="A22" workbookViewId="0">
      <selection activeCell="L40" sqref="L40"/>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16" width="9" hidden="1" customWidth="1"/>
    <col min="17" max="17" width="53.28515625" hidden="1" customWidth="1"/>
    <col min="18" max="19" width="9" hidden="1" customWidth="1"/>
    <col min="20" max="23" width="8" hidden="1" customWidth="1"/>
  </cols>
  <sheetData>
    <row r="1" spans="1:23"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row>
    <row r="2" spans="1:23"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row>
    <row r="3" spans="1:23" ht="12" customHeight="1" x14ac:dyDescent="0.2">
      <c r="A3" s="1" t="s">
        <v>1</v>
      </c>
      <c r="B3" s="2"/>
      <c r="C3" s="2"/>
      <c r="D3" s="2"/>
      <c r="E3" s="2"/>
      <c r="F3" s="2"/>
      <c r="G3" s="2"/>
      <c r="H3" s="2"/>
      <c r="I3" s="2"/>
      <c r="J3" s="2"/>
      <c r="K3" s="3" t="s">
        <v>2</v>
      </c>
      <c r="L3" s="4"/>
      <c r="M3" s="58"/>
      <c r="N3" s="58"/>
      <c r="O3" s="58"/>
      <c r="P3" s="58"/>
      <c r="Q3" s="58"/>
      <c r="R3" s="58"/>
      <c r="S3" s="58"/>
      <c r="T3" s="58"/>
      <c r="U3" s="58"/>
      <c r="V3" s="58"/>
      <c r="W3" s="58"/>
    </row>
    <row r="4" spans="1:23" ht="15" customHeight="1" x14ac:dyDescent="0.2">
      <c r="A4" s="563" t="s">
        <v>3</v>
      </c>
      <c r="B4" s="558"/>
      <c r="C4" s="5" t="s">
        <v>4</v>
      </c>
      <c r="D4" s="5"/>
      <c r="E4" s="564" t="s">
        <v>81</v>
      </c>
      <c r="F4" s="557"/>
      <c r="G4" s="557"/>
      <c r="H4" s="557"/>
      <c r="I4" s="557"/>
      <c r="J4" s="557"/>
      <c r="K4" s="558"/>
      <c r="L4" s="6" t="s">
        <v>6</v>
      </c>
      <c r="M4" s="58"/>
      <c r="N4" s="58"/>
      <c r="O4" s="58"/>
      <c r="P4" s="58"/>
      <c r="Q4" s="58"/>
      <c r="R4" s="58"/>
      <c r="S4" s="58"/>
      <c r="T4" s="58"/>
      <c r="U4" s="58"/>
      <c r="V4" s="58"/>
      <c r="W4" s="58"/>
    </row>
    <row r="5" spans="1:23" ht="12.75" customHeight="1" x14ac:dyDescent="0.2">
      <c r="A5" s="562" t="s">
        <v>82</v>
      </c>
      <c r="B5" s="542"/>
      <c r="C5" s="7"/>
      <c r="D5" s="7"/>
      <c r="E5" s="541"/>
      <c r="F5" s="541"/>
      <c r="G5" s="541"/>
      <c r="H5" s="541"/>
      <c r="I5" s="541"/>
      <c r="J5" s="541"/>
      <c r="K5" s="542"/>
      <c r="L5" s="8" t="s">
        <v>50</v>
      </c>
      <c r="M5" s="58"/>
      <c r="N5" s="58"/>
      <c r="O5" s="58"/>
      <c r="P5" s="58"/>
      <c r="Q5" s="58"/>
      <c r="R5" s="58"/>
      <c r="S5" s="58"/>
      <c r="T5" s="58"/>
      <c r="U5" s="58"/>
      <c r="V5" s="58"/>
      <c r="W5" s="58"/>
    </row>
    <row r="6" spans="1:23"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row>
    <row r="7" spans="1:23"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row>
    <row r="8" spans="1:23" ht="14.25" customHeight="1" x14ac:dyDescent="0.2">
      <c r="A8" s="22">
        <v>73417</v>
      </c>
      <c r="B8" s="568" t="s">
        <v>83</v>
      </c>
      <c r="C8" s="508"/>
      <c r="D8" s="508"/>
      <c r="E8" s="509"/>
      <c r="F8" s="23" t="s">
        <v>23</v>
      </c>
      <c r="G8" s="67">
        <v>2</v>
      </c>
      <c r="H8" s="12"/>
      <c r="I8" s="12"/>
      <c r="J8" s="24">
        <v>89.31</v>
      </c>
      <c r="K8" s="13"/>
      <c r="L8" s="13">
        <f>J8*G8</f>
        <v>178.62</v>
      </c>
      <c r="M8" s="58"/>
      <c r="N8" s="68" t="s">
        <v>84</v>
      </c>
      <c r="O8" s="69"/>
      <c r="P8" s="69"/>
      <c r="Q8" s="70" t="s">
        <v>85</v>
      </c>
      <c r="R8" s="71" t="s">
        <v>86</v>
      </c>
      <c r="S8" s="72" t="s">
        <v>87</v>
      </c>
      <c r="T8" s="72" t="s">
        <v>88</v>
      </c>
      <c r="U8" s="72" t="s">
        <v>89</v>
      </c>
      <c r="V8" s="73" t="s">
        <v>90</v>
      </c>
      <c r="W8" s="58"/>
    </row>
    <row r="9" spans="1:23" ht="14.25" customHeight="1" x14ac:dyDescent="0.2">
      <c r="A9" s="22">
        <v>89272</v>
      </c>
      <c r="B9" s="568" t="s">
        <v>91</v>
      </c>
      <c r="C9" s="508"/>
      <c r="D9" s="508"/>
      <c r="E9" s="509"/>
      <c r="F9" s="23" t="s">
        <v>23</v>
      </c>
      <c r="G9" s="67">
        <v>2</v>
      </c>
      <c r="H9" s="12"/>
      <c r="I9" s="12"/>
      <c r="J9" s="24">
        <v>138.19999999999999</v>
      </c>
      <c r="K9" s="13"/>
      <c r="L9" s="13">
        <f>J9*G9</f>
        <v>276.39999999999998</v>
      </c>
      <c r="M9" s="58"/>
      <c r="N9" s="74"/>
      <c r="O9" s="69"/>
      <c r="P9" s="69"/>
      <c r="Q9" s="75" t="s">
        <v>92</v>
      </c>
      <c r="R9" s="69"/>
      <c r="S9" s="76"/>
      <c r="T9" s="76"/>
      <c r="U9" s="76"/>
      <c r="V9" s="76"/>
      <c r="W9" s="58"/>
    </row>
    <row r="10" spans="1:23" ht="11.25" customHeight="1" x14ac:dyDescent="0.2">
      <c r="A10" s="22">
        <v>73618</v>
      </c>
      <c r="B10" s="568" t="s">
        <v>1267</v>
      </c>
      <c r="C10" s="508"/>
      <c r="D10" s="508"/>
      <c r="E10" s="509"/>
      <c r="F10" s="23" t="s">
        <v>1268</v>
      </c>
      <c r="G10" s="67">
        <v>4</v>
      </c>
      <c r="H10" s="12"/>
      <c r="I10" s="12"/>
      <c r="J10" s="24">
        <v>7.37</v>
      </c>
      <c r="K10" s="13"/>
      <c r="L10" s="13">
        <f>J10*G10</f>
        <v>29.48</v>
      </c>
      <c r="M10" s="58"/>
      <c r="N10" s="77"/>
      <c r="O10" s="78"/>
      <c r="P10" s="78"/>
      <c r="Q10" s="79" t="s">
        <v>93</v>
      </c>
      <c r="R10" s="80" t="s">
        <v>94</v>
      </c>
      <c r="S10" s="81">
        <v>24</v>
      </c>
      <c r="T10" s="82"/>
      <c r="U10" s="83">
        <v>201.54</v>
      </c>
      <c r="V10" s="83">
        <f t="shared" ref="V10:V17" si="0">U10*S10</f>
        <v>4836.96</v>
      </c>
      <c r="W10" s="58">
        <f>S10/30</f>
        <v>0.8</v>
      </c>
    </row>
    <row r="11" spans="1:23" ht="12" customHeight="1" x14ac:dyDescent="0.2">
      <c r="A11" s="14"/>
      <c r="B11" s="7"/>
      <c r="C11" s="7"/>
      <c r="D11" s="7"/>
      <c r="E11" s="7"/>
      <c r="F11" s="7"/>
      <c r="G11" s="7"/>
      <c r="H11" s="7"/>
      <c r="I11" s="7"/>
      <c r="J11" s="15"/>
      <c r="K11" s="16" t="s">
        <v>17</v>
      </c>
      <c r="L11" s="17">
        <f>SUM(L8:L10)</f>
        <v>484.5</v>
      </c>
      <c r="M11" s="58"/>
      <c r="N11" s="74"/>
      <c r="O11" s="69"/>
      <c r="P11" s="69"/>
      <c r="Q11" s="84" t="s">
        <v>95</v>
      </c>
      <c r="R11" s="70" t="s">
        <v>96</v>
      </c>
      <c r="S11" s="85">
        <f>S10/2</f>
        <v>12</v>
      </c>
      <c r="T11" s="76"/>
      <c r="U11" s="85">
        <v>6</v>
      </c>
      <c r="V11" s="85">
        <f t="shared" si="0"/>
        <v>72</v>
      </c>
      <c r="W11" s="58"/>
    </row>
    <row r="12" spans="1:23" ht="13.5" customHeight="1" x14ac:dyDescent="0.2">
      <c r="A12" s="1"/>
      <c r="B12" s="2"/>
      <c r="C12" s="2"/>
      <c r="D12" s="2"/>
      <c r="E12" s="2"/>
      <c r="F12" s="2"/>
      <c r="G12" s="2"/>
      <c r="H12" s="2"/>
      <c r="I12" s="2"/>
      <c r="J12" s="18"/>
      <c r="K12" s="18"/>
      <c r="L12" s="19"/>
      <c r="M12" s="58"/>
      <c r="N12" s="74"/>
      <c r="O12" s="69"/>
      <c r="P12" s="69"/>
      <c r="Q12" s="84" t="s">
        <v>97</v>
      </c>
      <c r="R12" s="70" t="s">
        <v>96</v>
      </c>
      <c r="S12" s="85">
        <f>S11</f>
        <v>12</v>
      </c>
      <c r="T12" s="76"/>
      <c r="U12" s="85">
        <v>25</v>
      </c>
      <c r="V12" s="85">
        <f t="shared" si="0"/>
        <v>300</v>
      </c>
      <c r="W12" s="58"/>
    </row>
    <row r="13" spans="1:23" ht="12.75" customHeight="1" x14ac:dyDescent="0.2">
      <c r="A13" s="554" t="s">
        <v>3</v>
      </c>
      <c r="B13" s="555" t="s">
        <v>18</v>
      </c>
      <c r="C13" s="557"/>
      <c r="D13" s="557"/>
      <c r="E13" s="557"/>
      <c r="F13" s="557"/>
      <c r="G13" s="557"/>
      <c r="H13" s="558"/>
      <c r="I13" s="554" t="s">
        <v>9</v>
      </c>
      <c r="J13" s="555" t="s">
        <v>19</v>
      </c>
      <c r="K13" s="20" t="s">
        <v>20</v>
      </c>
      <c r="L13" s="6" t="s">
        <v>15</v>
      </c>
      <c r="M13" s="58"/>
      <c r="N13" s="74"/>
      <c r="O13" s="69"/>
      <c r="P13" s="69"/>
      <c r="Q13" s="84" t="s">
        <v>98</v>
      </c>
      <c r="R13" s="70" t="s">
        <v>96</v>
      </c>
      <c r="S13" s="85">
        <f>S12</f>
        <v>12</v>
      </c>
      <c r="T13" s="76"/>
      <c r="U13" s="85">
        <v>11</v>
      </c>
      <c r="V13" s="85">
        <f t="shared" si="0"/>
        <v>132</v>
      </c>
      <c r="W13" s="58"/>
    </row>
    <row r="14" spans="1:23" ht="15" customHeight="1" x14ac:dyDescent="0.2">
      <c r="A14" s="490"/>
      <c r="B14" s="533"/>
      <c r="C14" s="497"/>
      <c r="D14" s="497"/>
      <c r="E14" s="497"/>
      <c r="F14" s="497"/>
      <c r="G14" s="497"/>
      <c r="H14" s="534"/>
      <c r="I14" s="490"/>
      <c r="J14" s="533"/>
      <c r="K14" s="9" t="s">
        <v>21</v>
      </c>
      <c r="L14" s="21" t="s">
        <v>16</v>
      </c>
      <c r="M14" s="58"/>
      <c r="N14" s="74"/>
      <c r="O14" s="69"/>
      <c r="P14" s="69"/>
      <c r="Q14" s="84" t="s">
        <v>99</v>
      </c>
      <c r="R14" s="70" t="s">
        <v>96</v>
      </c>
      <c r="S14" s="85">
        <f>S13*4</f>
        <v>48</v>
      </c>
      <c r="T14" s="76"/>
      <c r="U14" s="85">
        <v>0.16</v>
      </c>
      <c r="V14" s="85">
        <f t="shared" si="0"/>
        <v>7.68</v>
      </c>
      <c r="W14" s="58"/>
    </row>
    <row r="15" spans="1:23" ht="15" customHeight="1" x14ac:dyDescent="0.2">
      <c r="A15" s="22">
        <v>88317</v>
      </c>
      <c r="B15" s="537" t="s">
        <v>100</v>
      </c>
      <c r="C15" s="508"/>
      <c r="D15" s="508"/>
      <c r="E15" s="508"/>
      <c r="F15" s="508"/>
      <c r="G15" s="508"/>
      <c r="H15" s="509"/>
      <c r="I15" s="11" t="str">
        <f>R24</f>
        <v>h</v>
      </c>
      <c r="J15" s="59">
        <v>0.5</v>
      </c>
      <c r="K15" s="24">
        <v>18.05</v>
      </c>
      <c r="L15" s="13">
        <f>K15*J15</f>
        <v>9.0250000000000004</v>
      </c>
      <c r="M15" s="58"/>
      <c r="N15" s="74"/>
      <c r="O15" s="69"/>
      <c r="P15" s="69"/>
      <c r="Q15" s="84" t="s">
        <v>101</v>
      </c>
      <c r="R15" s="70" t="s">
        <v>96</v>
      </c>
      <c r="S15" s="85">
        <f>S14</f>
        <v>48</v>
      </c>
      <c r="T15" s="76"/>
      <c r="U15" s="85">
        <v>0.12</v>
      </c>
      <c r="V15" s="85">
        <f t="shared" si="0"/>
        <v>5.76</v>
      </c>
      <c r="W15" s="58"/>
    </row>
    <row r="16" spans="1:23" ht="15" customHeight="1" x14ac:dyDescent="0.2">
      <c r="A16" s="22">
        <v>88309</v>
      </c>
      <c r="B16" s="537" t="s">
        <v>75</v>
      </c>
      <c r="C16" s="508"/>
      <c r="D16" s="508"/>
      <c r="E16" s="508"/>
      <c r="F16" s="508"/>
      <c r="G16" s="508"/>
      <c r="H16" s="509"/>
      <c r="I16" s="11" t="str">
        <f>R25</f>
        <v>h</v>
      </c>
      <c r="J16" s="59">
        <v>0.5</v>
      </c>
      <c r="K16" s="24">
        <v>16.96</v>
      </c>
      <c r="L16" s="13">
        <f>K16*J16</f>
        <v>8.48</v>
      </c>
      <c r="M16" s="58"/>
      <c r="N16" s="74"/>
      <c r="O16" s="69"/>
      <c r="P16" s="69"/>
      <c r="Q16" s="84" t="s">
        <v>102</v>
      </c>
      <c r="R16" s="70" t="s">
        <v>96</v>
      </c>
      <c r="S16" s="86">
        <f>S15</f>
        <v>48</v>
      </c>
      <c r="T16" s="76"/>
      <c r="U16" s="85">
        <v>1.5</v>
      </c>
      <c r="V16" s="85">
        <f t="shared" si="0"/>
        <v>72</v>
      </c>
      <c r="W16" s="58"/>
    </row>
    <row r="17" spans="1:23" ht="15" customHeight="1" x14ac:dyDescent="0.2">
      <c r="A17" s="22">
        <v>88252</v>
      </c>
      <c r="B17" s="537" t="s">
        <v>74</v>
      </c>
      <c r="C17" s="508"/>
      <c r="D17" s="508"/>
      <c r="E17" s="508"/>
      <c r="F17" s="508"/>
      <c r="G17" s="508"/>
      <c r="H17" s="509"/>
      <c r="I17" s="11" t="str">
        <f>R26</f>
        <v>h</v>
      </c>
      <c r="J17" s="59">
        <v>2</v>
      </c>
      <c r="K17" s="24">
        <v>12.35</v>
      </c>
      <c r="L17" s="13">
        <f>K17*J17</f>
        <v>24.7</v>
      </c>
      <c r="M17" s="58"/>
      <c r="N17" s="74"/>
      <c r="O17" s="69"/>
      <c r="P17" s="87">
        <v>10998</v>
      </c>
      <c r="Q17" s="84" t="s">
        <v>103</v>
      </c>
      <c r="R17" s="70" t="s">
        <v>104</v>
      </c>
      <c r="S17" s="85">
        <v>2</v>
      </c>
      <c r="T17" s="76"/>
      <c r="U17" s="85">
        <v>17.059999999999999</v>
      </c>
      <c r="V17" s="85">
        <f t="shared" si="0"/>
        <v>34.119999999999997</v>
      </c>
      <c r="W17" s="58"/>
    </row>
    <row r="18" spans="1:23" ht="15" customHeight="1" x14ac:dyDescent="0.2">
      <c r="A18" s="22"/>
      <c r="B18" s="537"/>
      <c r="C18" s="508"/>
      <c r="D18" s="508"/>
      <c r="E18" s="508"/>
      <c r="F18" s="508"/>
      <c r="G18" s="508"/>
      <c r="H18" s="509"/>
      <c r="I18" s="11"/>
      <c r="J18" s="59"/>
      <c r="K18" s="24"/>
      <c r="L18" s="13"/>
      <c r="M18" s="58"/>
      <c r="N18" s="74"/>
      <c r="O18" s="69"/>
      <c r="P18" s="69"/>
      <c r="Q18" s="75" t="s">
        <v>105</v>
      </c>
      <c r="R18" s="69"/>
      <c r="S18" s="76"/>
      <c r="T18" s="76"/>
      <c r="U18" s="76"/>
      <c r="V18" s="76"/>
      <c r="W18" s="58"/>
    </row>
    <row r="19" spans="1:23" ht="14.25" customHeight="1" x14ac:dyDescent="0.2">
      <c r="A19" s="22"/>
      <c r="B19" s="537"/>
      <c r="C19" s="508"/>
      <c r="D19" s="508"/>
      <c r="E19" s="508"/>
      <c r="F19" s="508"/>
      <c r="G19" s="508"/>
      <c r="H19" s="509"/>
      <c r="I19" s="11"/>
      <c r="J19" s="59"/>
      <c r="K19" s="24"/>
      <c r="L19" s="13"/>
      <c r="M19" s="58"/>
      <c r="N19" s="74"/>
      <c r="O19" s="69"/>
      <c r="P19" s="69"/>
      <c r="Q19" s="84" t="s">
        <v>106</v>
      </c>
      <c r="R19" s="70" t="s">
        <v>107</v>
      </c>
      <c r="S19" s="85">
        <v>5</v>
      </c>
      <c r="T19" s="76"/>
      <c r="U19" s="85">
        <v>40</v>
      </c>
      <c r="V19" s="85">
        <f>U19*S19</f>
        <v>200</v>
      </c>
      <c r="W19" s="58"/>
    </row>
    <row r="20" spans="1:23" ht="14.25" customHeight="1" x14ac:dyDescent="0.2">
      <c r="A20" s="10"/>
      <c r="B20" s="537"/>
      <c r="C20" s="508"/>
      <c r="D20" s="508"/>
      <c r="E20" s="508"/>
      <c r="F20" s="508"/>
      <c r="G20" s="508"/>
      <c r="H20" s="509"/>
      <c r="I20" s="11"/>
      <c r="J20" s="12">
        <f>S29/24</f>
        <v>0</v>
      </c>
      <c r="K20" s="24">
        <f>U29</f>
        <v>0</v>
      </c>
      <c r="L20" s="13"/>
      <c r="M20" s="58"/>
      <c r="N20" s="74"/>
      <c r="O20" s="69"/>
      <c r="P20" s="87">
        <v>3346</v>
      </c>
      <c r="Q20" s="84" t="s">
        <v>108</v>
      </c>
      <c r="R20" s="70" t="s">
        <v>109</v>
      </c>
      <c r="S20" s="85">
        <v>30</v>
      </c>
      <c r="T20" s="76"/>
      <c r="U20" s="85">
        <v>10.130000000000001</v>
      </c>
      <c r="V20" s="85">
        <f>U20*S20</f>
        <v>303.90000000000003</v>
      </c>
      <c r="W20" s="58"/>
    </row>
    <row r="21" spans="1:23" ht="18.75" customHeight="1" x14ac:dyDescent="0.2">
      <c r="A21" s="1"/>
      <c r="B21" s="2"/>
      <c r="C21" s="2"/>
      <c r="D21" s="2"/>
      <c r="E21" s="2"/>
      <c r="F21" s="2"/>
      <c r="G21" s="2"/>
      <c r="H21" s="19"/>
      <c r="I21" s="26"/>
      <c r="J21" s="27"/>
      <c r="K21" s="28" t="s">
        <v>26</v>
      </c>
      <c r="L21" s="60">
        <f>SUM(L15:L20)</f>
        <v>42.204999999999998</v>
      </c>
      <c r="M21" s="58"/>
      <c r="N21" s="74"/>
      <c r="O21" s="69"/>
      <c r="P21" s="87">
        <v>3357</v>
      </c>
      <c r="Q21" s="84" t="s">
        <v>110</v>
      </c>
      <c r="R21" s="70" t="s">
        <v>109</v>
      </c>
      <c r="S21" s="85">
        <f>S25</f>
        <v>40</v>
      </c>
      <c r="T21" s="76"/>
      <c r="U21" s="85">
        <v>58.5</v>
      </c>
      <c r="V21" s="85">
        <f>U21*S21</f>
        <v>2340</v>
      </c>
      <c r="W21" s="58"/>
    </row>
    <row r="22" spans="1:23" ht="18.75" customHeight="1" x14ac:dyDescent="0.2">
      <c r="A22" s="531"/>
      <c r="B22" s="503"/>
      <c r="C22" s="503"/>
      <c r="D22" s="503"/>
      <c r="E22" s="503"/>
      <c r="F22" s="503"/>
      <c r="G22" s="503"/>
      <c r="H22" s="514"/>
      <c r="I22" s="30"/>
      <c r="J22" s="31"/>
      <c r="K22" s="32" t="s">
        <v>27</v>
      </c>
      <c r="L22" s="33"/>
      <c r="M22" s="58"/>
      <c r="N22" s="74"/>
      <c r="O22" s="69"/>
      <c r="P22" s="87">
        <v>10526</v>
      </c>
      <c r="Q22" s="84" t="s">
        <v>111</v>
      </c>
      <c r="R22" s="70" t="s">
        <v>112</v>
      </c>
      <c r="S22" s="85">
        <v>1</v>
      </c>
      <c r="T22" s="76"/>
      <c r="U22" s="85">
        <v>320</v>
      </c>
      <c r="V22" s="85">
        <f>U22*S22</f>
        <v>320</v>
      </c>
      <c r="W22" s="58"/>
    </row>
    <row r="23" spans="1:23" ht="18.75" customHeight="1" x14ac:dyDescent="0.2">
      <c r="A23" s="532"/>
      <c r="B23" s="503"/>
      <c r="C23" s="503"/>
      <c r="D23" s="503"/>
      <c r="E23" s="503"/>
      <c r="F23" s="503"/>
      <c r="G23" s="503"/>
      <c r="H23" s="514"/>
      <c r="I23" s="30"/>
      <c r="J23" s="34" t="s">
        <v>28</v>
      </c>
      <c r="K23" s="35"/>
      <c r="L23" s="33"/>
      <c r="M23" s="58"/>
      <c r="N23" s="74"/>
      <c r="O23" s="69"/>
      <c r="P23" s="69"/>
      <c r="Q23" s="75" t="s">
        <v>113</v>
      </c>
      <c r="R23" s="69"/>
      <c r="S23" s="76"/>
      <c r="T23" s="76"/>
      <c r="U23" s="76"/>
      <c r="V23" s="76"/>
      <c r="W23" s="58"/>
    </row>
    <row r="24" spans="1:23" ht="12" customHeight="1" x14ac:dyDescent="0.2">
      <c r="A24" s="540"/>
      <c r="B24" s="541"/>
      <c r="C24" s="541"/>
      <c r="D24" s="541"/>
      <c r="E24" s="541"/>
      <c r="F24" s="541"/>
      <c r="G24" s="541"/>
      <c r="H24" s="542"/>
      <c r="I24" s="7"/>
      <c r="J24" s="15"/>
      <c r="K24" s="16" t="s">
        <v>29</v>
      </c>
      <c r="L24" s="17">
        <f>SUM(L21:L23)</f>
        <v>42.204999999999998</v>
      </c>
      <c r="M24" s="58"/>
      <c r="N24" s="74"/>
      <c r="O24" s="69"/>
      <c r="P24" s="87">
        <v>6160</v>
      </c>
      <c r="Q24" s="84" t="s">
        <v>114</v>
      </c>
      <c r="R24" s="70" t="s">
        <v>109</v>
      </c>
      <c r="S24" s="85">
        <f>30</f>
        <v>30</v>
      </c>
      <c r="T24" s="76"/>
      <c r="U24" s="85">
        <v>11.79</v>
      </c>
      <c r="V24" s="85">
        <f>U24*S24</f>
        <v>353.7</v>
      </c>
      <c r="W24" s="58"/>
    </row>
    <row r="25" spans="1:23" ht="12" customHeight="1" x14ac:dyDescent="0.2">
      <c r="A25" s="36"/>
      <c r="B25" s="37"/>
      <c r="C25" s="37"/>
      <c r="D25" s="37"/>
      <c r="E25" s="37"/>
      <c r="F25" s="37"/>
      <c r="G25" s="37"/>
      <c r="H25" s="37"/>
      <c r="I25" s="37"/>
      <c r="J25" s="38"/>
      <c r="K25" s="38"/>
      <c r="L25" s="39"/>
      <c r="M25" s="58"/>
      <c r="N25" s="74"/>
      <c r="O25" s="69"/>
      <c r="P25" s="87">
        <v>4750</v>
      </c>
      <c r="Q25" s="84" t="s">
        <v>115</v>
      </c>
      <c r="R25" s="70" t="s">
        <v>109</v>
      </c>
      <c r="S25" s="85">
        <f>S27</f>
        <v>40</v>
      </c>
      <c r="T25" s="76"/>
      <c r="U25" s="85">
        <v>11.48</v>
      </c>
      <c r="V25" s="85">
        <f>U25*S25</f>
        <v>459.20000000000005</v>
      </c>
      <c r="W25" s="58"/>
    </row>
    <row r="26" spans="1:23" ht="11.25" customHeight="1" x14ac:dyDescent="0.2">
      <c r="A26" s="40"/>
      <c r="B26" s="30"/>
      <c r="C26" s="30"/>
      <c r="D26" s="30"/>
      <c r="E26" s="30"/>
      <c r="F26" s="30"/>
      <c r="G26" s="30"/>
      <c r="H26" s="41"/>
      <c r="I26" s="2"/>
      <c r="J26" s="2"/>
      <c r="K26" s="32" t="s">
        <v>30</v>
      </c>
      <c r="L26" s="33">
        <f>L11+L24</f>
        <v>526.70500000000004</v>
      </c>
      <c r="M26" s="58"/>
      <c r="N26" s="74"/>
      <c r="O26" s="69"/>
      <c r="P26" s="87">
        <v>6127</v>
      </c>
      <c r="Q26" s="84" t="s">
        <v>116</v>
      </c>
      <c r="R26" s="70" t="s">
        <v>109</v>
      </c>
      <c r="S26" s="85">
        <v>80</v>
      </c>
      <c r="T26" s="76"/>
      <c r="U26" s="85">
        <v>8.35</v>
      </c>
      <c r="V26" s="85">
        <f>U26*S26</f>
        <v>668</v>
      </c>
      <c r="W26" s="58"/>
    </row>
    <row r="27" spans="1:23" ht="12" customHeight="1" x14ac:dyDescent="0.2">
      <c r="A27" s="40" t="s">
        <v>31</v>
      </c>
      <c r="B27" s="30"/>
      <c r="C27" s="30"/>
      <c r="D27" s="41"/>
      <c r="E27" s="11">
        <v>1</v>
      </c>
      <c r="F27" s="43"/>
      <c r="G27" s="43"/>
      <c r="H27" s="34"/>
      <c r="I27" s="30" t="s">
        <v>32</v>
      </c>
      <c r="J27" s="44"/>
      <c r="K27" s="45"/>
      <c r="L27" s="46">
        <f>(L11+L24)/E27</f>
        <v>526.70500000000004</v>
      </c>
      <c r="M27" s="58"/>
      <c r="N27" s="74"/>
      <c r="O27" s="69"/>
      <c r="P27" s="87">
        <v>4083</v>
      </c>
      <c r="Q27" s="84" t="s">
        <v>117</v>
      </c>
      <c r="R27" s="70" t="s">
        <v>109</v>
      </c>
      <c r="S27" s="85">
        <v>40</v>
      </c>
      <c r="T27" s="76"/>
      <c r="U27" s="85">
        <v>17.46</v>
      </c>
      <c r="V27" s="85">
        <f>U27*S27</f>
        <v>698.40000000000009</v>
      </c>
      <c r="W27" s="58"/>
    </row>
    <row r="28" spans="1:23" ht="13.5" customHeight="1" x14ac:dyDescent="0.2">
      <c r="A28" s="1"/>
      <c r="B28" s="2"/>
      <c r="C28" s="2"/>
      <c r="D28" s="2"/>
      <c r="E28" s="2"/>
      <c r="F28" s="2"/>
      <c r="G28" s="2"/>
      <c r="H28" s="2"/>
      <c r="I28" s="47"/>
      <c r="J28" s="47"/>
      <c r="K28" s="47"/>
      <c r="L28" s="19"/>
      <c r="M28" s="58"/>
      <c r="N28" s="74"/>
      <c r="O28" s="69"/>
      <c r="P28" s="87">
        <v>2707</v>
      </c>
      <c r="Q28" s="84" t="s">
        <v>118</v>
      </c>
      <c r="R28" s="70" t="s">
        <v>109</v>
      </c>
      <c r="S28" s="85">
        <v>40</v>
      </c>
      <c r="T28" s="76"/>
      <c r="U28" s="85">
        <v>73.16</v>
      </c>
      <c r="V28" s="85">
        <f>U28*S28</f>
        <v>2926.3999999999996</v>
      </c>
      <c r="W28" s="58"/>
    </row>
    <row r="29" spans="1:23" ht="12.75" customHeight="1" x14ac:dyDescent="0.2">
      <c r="A29" s="554" t="s">
        <v>3</v>
      </c>
      <c r="B29" s="560" t="s">
        <v>33</v>
      </c>
      <c r="C29" s="557"/>
      <c r="D29" s="557"/>
      <c r="E29" s="557"/>
      <c r="F29" s="557"/>
      <c r="G29" s="557"/>
      <c r="H29" s="558"/>
      <c r="I29" s="554" t="s">
        <v>9</v>
      </c>
      <c r="J29" s="555" t="s">
        <v>34</v>
      </c>
      <c r="K29" s="554" t="s">
        <v>35</v>
      </c>
      <c r="L29" s="6" t="s">
        <v>36</v>
      </c>
      <c r="M29" s="58"/>
      <c r="N29" s="569" t="s">
        <v>119</v>
      </c>
      <c r="O29" s="503"/>
      <c r="P29" s="503"/>
      <c r="Q29" s="503"/>
      <c r="R29" s="503"/>
      <c r="S29" s="503"/>
      <c r="T29" s="503"/>
      <c r="U29" s="503"/>
      <c r="V29" s="88">
        <f>SUM(V9:V28)</f>
        <v>13730.12</v>
      </c>
      <c r="W29" s="58"/>
    </row>
    <row r="30" spans="1:23" ht="12" customHeight="1" x14ac:dyDescent="0.2">
      <c r="A30" s="490"/>
      <c r="B30" s="533"/>
      <c r="C30" s="497"/>
      <c r="D30" s="497"/>
      <c r="E30" s="497"/>
      <c r="F30" s="497"/>
      <c r="G30" s="497"/>
      <c r="H30" s="534"/>
      <c r="I30" s="490"/>
      <c r="J30" s="533"/>
      <c r="K30" s="490"/>
      <c r="L30" s="21" t="s">
        <v>37</v>
      </c>
      <c r="M30" s="58"/>
      <c r="N30" s="58"/>
      <c r="O30" s="58"/>
      <c r="P30" s="58"/>
      <c r="Q30" s="58"/>
      <c r="R30" s="58"/>
      <c r="S30" s="58"/>
      <c r="T30" s="58"/>
      <c r="U30" s="58"/>
      <c r="V30" s="58"/>
      <c r="W30" s="58"/>
    </row>
    <row r="31" spans="1:23" ht="24.75" customHeight="1" x14ac:dyDescent="0.2">
      <c r="A31" s="89" t="s">
        <v>120</v>
      </c>
      <c r="B31" s="567" t="str">
        <f t="shared" ref="B31:B38" si="1">Q10</f>
        <v xml:space="preserve">Tubo de ferro fundido DN 150 mm </v>
      </c>
      <c r="C31" s="508"/>
      <c r="D31" s="508"/>
      <c r="E31" s="508"/>
      <c r="F31" s="508"/>
      <c r="G31" s="508"/>
      <c r="H31" s="509"/>
      <c r="I31" s="90" t="str">
        <f t="shared" ref="I31:I38" si="2">R10</f>
        <v>m</v>
      </c>
      <c r="J31" s="91">
        <f t="shared" ref="J31:J38" si="3">S10/24</f>
        <v>1</v>
      </c>
      <c r="K31" s="186">
        <f t="shared" ref="K31:K37" si="4">U10</f>
        <v>201.54</v>
      </c>
      <c r="L31" s="92">
        <f t="shared" ref="L31:L38" si="5">K31*J31</f>
        <v>201.54</v>
      </c>
      <c r="M31" s="58"/>
      <c r="N31" s="58"/>
      <c r="O31" s="58"/>
      <c r="P31" s="58"/>
      <c r="Q31" s="58"/>
      <c r="R31" s="58"/>
      <c r="S31" s="58"/>
      <c r="T31" s="58"/>
      <c r="U31" s="58"/>
      <c r="V31" s="58"/>
      <c r="W31" s="58"/>
    </row>
    <row r="32" spans="1:23" ht="11.25" customHeight="1" x14ac:dyDescent="0.2">
      <c r="A32" s="89" t="s">
        <v>120</v>
      </c>
      <c r="B32" s="567" t="str">
        <f t="shared" si="1"/>
        <v>Grampo de fixação dn 1/2" (L = 1,00m)</v>
      </c>
      <c r="C32" s="508"/>
      <c r="D32" s="508"/>
      <c r="E32" s="508"/>
      <c r="F32" s="508"/>
      <c r="G32" s="508"/>
      <c r="H32" s="509"/>
      <c r="I32" s="90" t="str">
        <f t="shared" si="2"/>
        <v>unid</v>
      </c>
      <c r="J32" s="91">
        <f t="shared" si="3"/>
        <v>0.5</v>
      </c>
      <c r="K32" s="186">
        <f t="shared" si="4"/>
        <v>6</v>
      </c>
      <c r="L32" s="92">
        <f t="shared" si="5"/>
        <v>3</v>
      </c>
      <c r="M32" s="58"/>
      <c r="N32" s="58"/>
      <c r="O32" s="58"/>
      <c r="P32" s="58"/>
      <c r="Q32" s="58"/>
      <c r="R32" s="58"/>
      <c r="S32" s="58"/>
      <c r="T32" s="58"/>
      <c r="U32" s="58"/>
      <c r="V32" s="58"/>
      <c r="W32" s="58"/>
    </row>
    <row r="33" spans="1:23" ht="14.25" customHeight="1" x14ac:dyDescent="0.2">
      <c r="A33" s="89" t="s">
        <v>120</v>
      </c>
      <c r="B33" s="567" t="str">
        <f t="shared" si="1"/>
        <v>Perfil em "L" 3'x3'x3/8" (L=60 cm)</v>
      </c>
      <c r="C33" s="508"/>
      <c r="D33" s="508"/>
      <c r="E33" s="508"/>
      <c r="F33" s="508"/>
      <c r="G33" s="508"/>
      <c r="H33" s="509"/>
      <c r="I33" s="90" t="str">
        <f t="shared" si="2"/>
        <v>unid</v>
      </c>
      <c r="J33" s="91">
        <f t="shared" si="3"/>
        <v>0.5</v>
      </c>
      <c r="K33" s="186">
        <f t="shared" si="4"/>
        <v>25</v>
      </c>
      <c r="L33" s="92">
        <f t="shared" si="5"/>
        <v>12.5</v>
      </c>
      <c r="M33" s="58"/>
      <c r="N33" s="58"/>
      <c r="O33" s="58"/>
      <c r="P33" s="58"/>
      <c r="Q33" s="58"/>
      <c r="R33" s="58"/>
      <c r="S33" s="58"/>
      <c r="T33" s="58"/>
      <c r="U33" s="58"/>
      <c r="V33" s="58"/>
      <c r="W33" s="58"/>
    </row>
    <row r="34" spans="1:23" ht="11.25" customHeight="1" x14ac:dyDescent="0.2">
      <c r="A34" s="89" t="s">
        <v>120</v>
      </c>
      <c r="B34" s="567" t="str">
        <f t="shared" si="1"/>
        <v>Chapa 3/8" aço ASTM A-36 20x20cm</v>
      </c>
      <c r="C34" s="508"/>
      <c r="D34" s="508"/>
      <c r="E34" s="508"/>
      <c r="F34" s="508"/>
      <c r="G34" s="508"/>
      <c r="H34" s="509"/>
      <c r="I34" s="90" t="str">
        <f t="shared" si="2"/>
        <v>unid</v>
      </c>
      <c r="J34" s="91">
        <f t="shared" si="3"/>
        <v>0.5</v>
      </c>
      <c r="K34" s="186">
        <f t="shared" si="4"/>
        <v>11</v>
      </c>
      <c r="L34" s="92">
        <f t="shared" si="5"/>
        <v>5.5</v>
      </c>
      <c r="M34" s="58"/>
      <c r="N34" s="58"/>
      <c r="O34" s="58"/>
      <c r="P34" s="58"/>
      <c r="Q34" s="58"/>
      <c r="R34" s="58"/>
      <c r="S34" s="58"/>
      <c r="T34" s="58"/>
      <c r="U34" s="58"/>
      <c r="V34" s="58"/>
      <c r="W34" s="58"/>
    </row>
    <row r="35" spans="1:23" ht="11.25" customHeight="1" x14ac:dyDescent="0.2">
      <c r="A35" s="89" t="s">
        <v>120</v>
      </c>
      <c r="B35" s="567" t="str">
        <f t="shared" si="1"/>
        <v>Porcas dn 1/2"</v>
      </c>
      <c r="C35" s="508"/>
      <c r="D35" s="508"/>
      <c r="E35" s="508"/>
      <c r="F35" s="508"/>
      <c r="G35" s="508"/>
      <c r="H35" s="509"/>
      <c r="I35" s="90" t="str">
        <f t="shared" si="2"/>
        <v>unid</v>
      </c>
      <c r="J35" s="91">
        <f t="shared" si="3"/>
        <v>2</v>
      </c>
      <c r="K35" s="186">
        <f t="shared" si="4"/>
        <v>0.16</v>
      </c>
      <c r="L35" s="92">
        <f t="shared" si="5"/>
        <v>0.32</v>
      </c>
      <c r="M35" s="58"/>
      <c r="N35" s="58"/>
      <c r="O35" s="58"/>
      <c r="P35" s="58"/>
      <c r="Q35" s="58"/>
      <c r="R35" s="58"/>
      <c r="S35" s="58"/>
      <c r="T35" s="58"/>
      <c r="U35" s="58"/>
      <c r="V35" s="58"/>
      <c r="W35" s="58"/>
    </row>
    <row r="36" spans="1:23" ht="11.25" customHeight="1" x14ac:dyDescent="0.2">
      <c r="A36" s="89" t="s">
        <v>120</v>
      </c>
      <c r="B36" s="567" t="str">
        <f t="shared" si="1"/>
        <v>Arruela dn 1/2"</v>
      </c>
      <c r="C36" s="508"/>
      <c r="D36" s="508"/>
      <c r="E36" s="508"/>
      <c r="F36" s="508"/>
      <c r="G36" s="508"/>
      <c r="H36" s="509"/>
      <c r="I36" s="90" t="str">
        <f t="shared" si="2"/>
        <v>unid</v>
      </c>
      <c r="J36" s="91">
        <f t="shared" si="3"/>
        <v>2</v>
      </c>
      <c r="K36" s="186">
        <f t="shared" si="4"/>
        <v>0.12</v>
      </c>
      <c r="L36" s="92">
        <f t="shared" si="5"/>
        <v>0.24</v>
      </c>
      <c r="M36" s="58"/>
      <c r="N36" s="58"/>
      <c r="O36" s="58"/>
      <c r="P36" s="58"/>
      <c r="Q36" s="58"/>
      <c r="R36" s="58"/>
      <c r="S36" s="58"/>
      <c r="T36" s="58"/>
      <c r="U36" s="58"/>
      <c r="V36" s="58"/>
      <c r="W36" s="58"/>
    </row>
    <row r="37" spans="1:23" ht="11.25" customHeight="1" x14ac:dyDescent="0.2">
      <c r="A37" s="89" t="s">
        <v>120</v>
      </c>
      <c r="B37" s="567" t="str">
        <f t="shared" si="1"/>
        <v>Chumbador de expansão dn 1/4" x 3/8"</v>
      </c>
      <c r="C37" s="508"/>
      <c r="D37" s="508"/>
      <c r="E37" s="508"/>
      <c r="F37" s="508"/>
      <c r="G37" s="508"/>
      <c r="H37" s="509"/>
      <c r="I37" s="90" t="str">
        <f t="shared" si="2"/>
        <v>unid</v>
      </c>
      <c r="J37" s="91">
        <f t="shared" si="3"/>
        <v>2</v>
      </c>
      <c r="K37" s="186">
        <f t="shared" si="4"/>
        <v>1.5</v>
      </c>
      <c r="L37" s="92">
        <f t="shared" si="5"/>
        <v>3</v>
      </c>
      <c r="M37" s="58"/>
      <c r="N37" s="58"/>
      <c r="O37" s="58"/>
      <c r="P37" s="58"/>
      <c r="Q37" s="58"/>
      <c r="R37" s="58"/>
      <c r="S37" s="58"/>
      <c r="T37" s="58"/>
      <c r="U37" s="58"/>
      <c r="V37" s="58"/>
      <c r="W37" s="58"/>
    </row>
    <row r="38" spans="1:23" ht="11.25" customHeight="1" x14ac:dyDescent="0.2">
      <c r="A38" s="10">
        <v>10998</v>
      </c>
      <c r="B38" s="567" t="str">
        <f t="shared" si="1"/>
        <v xml:space="preserve">ELETRODO AWS E-6010 (0K 22.50; WI 610) D = 4MM ( SOLDA ELETRICA ) </v>
      </c>
      <c r="C38" s="508"/>
      <c r="D38" s="508"/>
      <c r="E38" s="508"/>
      <c r="F38" s="508"/>
      <c r="G38" s="508"/>
      <c r="H38" s="509"/>
      <c r="I38" s="11" t="str">
        <f t="shared" si="2"/>
        <v>kg</v>
      </c>
      <c r="J38" s="48">
        <f t="shared" si="3"/>
        <v>8.3333333333333329E-2</v>
      </c>
      <c r="K38" s="187">
        <v>20.079999999999998</v>
      </c>
      <c r="L38" s="13">
        <f t="shared" si="5"/>
        <v>1.6733333333333331</v>
      </c>
      <c r="M38" s="58"/>
      <c r="N38" s="58"/>
      <c r="O38" s="58"/>
      <c r="P38" s="58"/>
      <c r="Q38" s="58"/>
      <c r="R38" s="58"/>
      <c r="S38" s="58"/>
      <c r="T38" s="58"/>
      <c r="U38" s="58"/>
      <c r="V38" s="58"/>
      <c r="W38" s="58"/>
    </row>
    <row r="39" spans="1:23" ht="11.25" customHeight="1" x14ac:dyDescent="0.2">
      <c r="A39" s="51"/>
      <c r="B39" s="52"/>
      <c r="C39" s="52"/>
      <c r="D39" s="52"/>
      <c r="E39" s="52"/>
      <c r="F39" s="52"/>
      <c r="G39" s="52"/>
      <c r="H39" s="52"/>
      <c r="I39" s="52"/>
      <c r="J39" s="53"/>
      <c r="K39" s="54" t="s">
        <v>38</v>
      </c>
      <c r="L39" s="55">
        <f>SUM(L30:L38)</f>
        <v>227.77333333333334</v>
      </c>
      <c r="M39" s="58"/>
      <c r="N39" s="58"/>
      <c r="O39" s="58"/>
      <c r="P39" s="58"/>
      <c r="Q39" s="58"/>
      <c r="R39" s="58"/>
      <c r="S39" s="58"/>
      <c r="T39" s="58"/>
      <c r="U39" s="58"/>
      <c r="V39" s="58"/>
      <c r="W39" s="58"/>
    </row>
    <row r="40" spans="1:23" ht="11.25" customHeight="1" x14ac:dyDescent="0.2">
      <c r="A40" s="565" t="s">
        <v>39</v>
      </c>
      <c r="B40" s="522"/>
      <c r="C40" s="522"/>
      <c r="D40" s="522"/>
      <c r="E40" s="522"/>
      <c r="F40" s="522"/>
      <c r="G40" s="522"/>
      <c r="H40" s="522"/>
      <c r="I40" s="512"/>
      <c r="J40" s="10"/>
      <c r="K40" s="10"/>
      <c r="L40" s="10"/>
      <c r="M40" s="58"/>
      <c r="N40" s="58"/>
      <c r="O40" s="58"/>
      <c r="P40" s="58"/>
      <c r="Q40" s="58"/>
      <c r="R40" s="58"/>
      <c r="S40" s="58"/>
      <c r="T40" s="58"/>
      <c r="U40" s="58"/>
      <c r="V40" s="58"/>
      <c r="W40" s="58"/>
    </row>
    <row r="41" spans="1:23" ht="14.25" customHeight="1" x14ac:dyDescent="0.2">
      <c r="A41" s="531"/>
      <c r="B41" s="503"/>
      <c r="C41" s="503"/>
      <c r="D41" s="503"/>
      <c r="E41" s="503"/>
      <c r="F41" s="503"/>
      <c r="G41" s="503"/>
      <c r="H41" s="503"/>
      <c r="I41" s="514"/>
      <c r="J41" s="41" t="s">
        <v>40</v>
      </c>
      <c r="K41" s="10"/>
      <c r="L41" s="56">
        <f>L27+L39</f>
        <v>754.47833333333335</v>
      </c>
      <c r="M41" s="58"/>
      <c r="N41" s="58"/>
      <c r="O41" s="58"/>
      <c r="P41" s="58"/>
      <c r="Q41" s="58"/>
      <c r="R41" s="58"/>
      <c r="S41" s="58"/>
      <c r="T41" s="58"/>
      <c r="U41" s="58"/>
      <c r="V41" s="58"/>
      <c r="W41" s="58"/>
    </row>
    <row r="42" spans="1:23" ht="14.25" customHeight="1" x14ac:dyDescent="0.2">
      <c r="A42" s="532"/>
      <c r="B42" s="503"/>
      <c r="C42" s="503"/>
      <c r="D42" s="503"/>
      <c r="E42" s="503"/>
      <c r="F42" s="503"/>
      <c r="G42" s="503"/>
      <c r="H42" s="503"/>
      <c r="I42" s="514"/>
      <c r="J42" s="41" t="s">
        <v>41</v>
      </c>
      <c r="K42" s="57" t="e">
        <f>MEDIÇAO!#REF!</f>
        <v>#REF!</v>
      </c>
      <c r="L42" s="61" t="e">
        <f>L41*K42</f>
        <v>#REF!</v>
      </c>
      <c r="M42" s="58"/>
      <c r="N42" s="58"/>
      <c r="O42" s="58"/>
      <c r="P42" s="58"/>
      <c r="Q42" s="58"/>
      <c r="R42" s="58"/>
      <c r="S42" s="58"/>
      <c r="T42" s="58"/>
      <c r="U42" s="58"/>
      <c r="V42" s="58"/>
      <c r="W42" s="58"/>
    </row>
    <row r="43" spans="1:23" ht="14.25" customHeight="1" x14ac:dyDescent="0.2">
      <c r="A43" s="533"/>
      <c r="B43" s="497"/>
      <c r="C43" s="497"/>
      <c r="D43" s="497"/>
      <c r="E43" s="497"/>
      <c r="F43" s="497"/>
      <c r="G43" s="497"/>
      <c r="H43" s="497"/>
      <c r="I43" s="534"/>
      <c r="J43" s="41" t="s">
        <v>42</v>
      </c>
      <c r="K43" s="10"/>
      <c r="L43" s="62" t="e">
        <f>SUM(L41:L42)</f>
        <v>#REF!</v>
      </c>
      <c r="M43" s="58"/>
      <c r="N43" s="58"/>
      <c r="O43" s="58"/>
      <c r="P43" s="58"/>
      <c r="Q43" s="58"/>
      <c r="R43" s="58"/>
      <c r="S43" s="58"/>
      <c r="T43" s="58"/>
      <c r="U43" s="58"/>
      <c r="V43" s="58"/>
      <c r="W43" s="58"/>
    </row>
    <row r="44" spans="1:23"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row>
    <row r="45" spans="1:23"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row>
    <row r="46" spans="1:23"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row>
    <row r="47" spans="1:23"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row>
    <row r="48" spans="1:23"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row>
    <row r="49" spans="1:23"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row>
    <row r="50" spans="1:23"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row>
    <row r="51" spans="1:23"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row>
    <row r="52" spans="1:23"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row>
    <row r="53" spans="1:23"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row>
    <row r="54" spans="1:23"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row>
    <row r="55" spans="1:23"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row>
    <row r="56" spans="1:23"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row>
    <row r="57" spans="1:23"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row>
    <row r="58" spans="1:23"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row>
    <row r="59" spans="1:23"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row>
    <row r="60" spans="1:23"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row>
    <row r="61" spans="1:23"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row>
    <row r="62" spans="1:23"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row>
    <row r="63" spans="1:23"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row>
    <row r="64" spans="1:23"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row>
    <row r="65" spans="1:23"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row>
    <row r="66" spans="1:23"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row>
    <row r="67" spans="1:23"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row>
    <row r="68" spans="1:23"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row>
    <row r="69" spans="1:23"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row>
    <row r="70" spans="1:23"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row>
    <row r="71" spans="1:23"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row>
    <row r="72" spans="1:23"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row>
    <row r="73" spans="1:23"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row>
    <row r="74" spans="1:23"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row>
    <row r="75" spans="1:23"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row>
    <row r="76" spans="1:23"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row>
    <row r="77" spans="1:23"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row>
    <row r="78" spans="1:23"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row>
    <row r="79" spans="1:23"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row>
    <row r="80" spans="1:23"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row>
    <row r="81" spans="1:23"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row>
    <row r="82" spans="1:23"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row>
    <row r="83" spans="1:23"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row>
    <row r="84" spans="1:23"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row>
    <row r="85" spans="1:23"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row>
    <row r="86" spans="1:23"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row>
    <row r="87" spans="1:23"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row>
    <row r="88" spans="1:23"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row>
    <row r="89" spans="1:23"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row>
    <row r="90" spans="1:23"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row>
    <row r="91" spans="1:23"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row>
    <row r="92" spans="1:23"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row>
    <row r="93" spans="1:23"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row>
    <row r="94" spans="1:23"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row>
    <row r="95" spans="1:23"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row>
    <row r="96" spans="1:23"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row>
    <row r="97" spans="1:23"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row>
    <row r="98" spans="1:23"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row>
    <row r="99" spans="1:23"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row>
    <row r="100" spans="1:23"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row>
    <row r="101" spans="1:23"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row>
    <row r="102" spans="1:23"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row>
    <row r="103" spans="1:23"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row>
    <row r="104" spans="1:23"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row>
    <row r="105" spans="1:23"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row>
    <row r="106" spans="1:23"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row>
    <row r="107" spans="1:23"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row>
    <row r="108" spans="1:23"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row>
    <row r="109" spans="1:23"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row>
    <row r="110" spans="1:23"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row>
    <row r="111" spans="1:23"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row>
    <row r="112" spans="1:23"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1:23"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row>
    <row r="114" spans="1:23"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row>
    <row r="115" spans="1:23"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row>
    <row r="116" spans="1:23"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row>
    <row r="117" spans="1:23"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row>
    <row r="118" spans="1:23"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row>
    <row r="119" spans="1:23"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row>
    <row r="120" spans="1:23"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row>
    <row r="121" spans="1:23"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row>
    <row r="122" spans="1:23"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row>
    <row r="123" spans="1:23"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row>
    <row r="124" spans="1:23"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row>
    <row r="125" spans="1:23"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row>
    <row r="126" spans="1:23"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row>
    <row r="127" spans="1:23"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row>
    <row r="128" spans="1:23"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row>
    <row r="129" spans="1:23"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row>
    <row r="130" spans="1:23"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row>
    <row r="131" spans="1:23"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row>
    <row r="132" spans="1:23"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row>
    <row r="133" spans="1:23"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row>
    <row r="134" spans="1:23"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row>
    <row r="135" spans="1:23"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row>
    <row r="136" spans="1:23"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row>
    <row r="137" spans="1:23"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row>
    <row r="138" spans="1:23"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row>
    <row r="139" spans="1:23"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row>
    <row r="140" spans="1:23"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row>
    <row r="141" spans="1:23"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row>
    <row r="142" spans="1:23"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row>
    <row r="143" spans="1:23"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row>
    <row r="144" spans="1:23"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row>
    <row r="145" spans="1:23"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row>
    <row r="146" spans="1:23"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row>
    <row r="147" spans="1:23"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row>
    <row r="148" spans="1:23"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row>
    <row r="149" spans="1:23"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row>
    <row r="150" spans="1:23"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row>
    <row r="151" spans="1:23"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row>
    <row r="152" spans="1:23"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row>
    <row r="153" spans="1:23"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row>
    <row r="154" spans="1:23"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row>
    <row r="155" spans="1:23"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row>
    <row r="156" spans="1:23"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row>
    <row r="157" spans="1:23"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row>
    <row r="158" spans="1:23"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row>
    <row r="159" spans="1:23"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row>
    <row r="160" spans="1:23"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row>
    <row r="161" spans="1:23"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row>
    <row r="162" spans="1:23"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row>
    <row r="163" spans="1:23"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row>
    <row r="164" spans="1:23"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row>
    <row r="165" spans="1:23"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row>
    <row r="166" spans="1:23"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row>
    <row r="167" spans="1:23"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row>
    <row r="168" spans="1:23"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row>
    <row r="169" spans="1:23"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row>
    <row r="170" spans="1:23"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row>
    <row r="171" spans="1:23"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row>
    <row r="172" spans="1:23"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row>
    <row r="173" spans="1:23"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row>
    <row r="174" spans="1:23"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row>
    <row r="175" spans="1:23"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row>
    <row r="176" spans="1:23"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row>
    <row r="177" spans="1:23"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row>
    <row r="178" spans="1:23"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row>
    <row r="179" spans="1:23"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row>
    <row r="180" spans="1:23"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row>
    <row r="181" spans="1:23"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row>
    <row r="182" spans="1:23"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row>
    <row r="183" spans="1:23"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row>
    <row r="184" spans="1:23"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row>
    <row r="185" spans="1:23"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row>
    <row r="186" spans="1:23"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row>
    <row r="187" spans="1:23"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row>
    <row r="188" spans="1:23"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row>
    <row r="189" spans="1:23"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row>
    <row r="190" spans="1:23"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row>
    <row r="191" spans="1:23"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row>
    <row r="192" spans="1:23"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row>
    <row r="193" spans="1:23"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row>
    <row r="194" spans="1:23"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row>
    <row r="195" spans="1:23"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row>
    <row r="196" spans="1:23"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row>
    <row r="197" spans="1:23"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row>
    <row r="198" spans="1:23"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row>
    <row r="199" spans="1:23"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row>
    <row r="200" spans="1:23"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row>
    <row r="201" spans="1:23"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row>
    <row r="202" spans="1:23"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row>
    <row r="203" spans="1:23"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row>
    <row r="204" spans="1:23"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row>
    <row r="205" spans="1:23"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row>
    <row r="206" spans="1:23"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row>
    <row r="207" spans="1:23"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row>
    <row r="208" spans="1:23"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row>
    <row r="209" spans="1:23"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row>
    <row r="210" spans="1:23"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row>
    <row r="211" spans="1:23"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row>
    <row r="212" spans="1:23"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row>
    <row r="213" spans="1:23"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row>
    <row r="214" spans="1:23"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row>
    <row r="215" spans="1:23"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row>
    <row r="216" spans="1:23"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row>
    <row r="217" spans="1:23"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row>
    <row r="218" spans="1:23"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row>
    <row r="219" spans="1:23"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row>
    <row r="220" spans="1:23"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row>
    <row r="221" spans="1:23"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row>
    <row r="222" spans="1:23"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row>
    <row r="223" spans="1:23"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row>
    <row r="224" spans="1:23"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row>
    <row r="225" spans="1:23"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row>
    <row r="226" spans="1:23"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row>
    <row r="227" spans="1:23"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row>
    <row r="228" spans="1:23"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row>
    <row r="229" spans="1:23"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row>
    <row r="230" spans="1:23"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row>
    <row r="231" spans="1:23"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row>
    <row r="232" spans="1:23"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row>
    <row r="233" spans="1:23"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row>
    <row r="234" spans="1:23"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row>
    <row r="235" spans="1:23"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row>
    <row r="236" spans="1:23"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row>
    <row r="237" spans="1:23"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row>
    <row r="238" spans="1:23"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row>
    <row r="239" spans="1:23"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row>
    <row r="240" spans="1:23"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row>
    <row r="241" spans="1:23"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row>
    <row r="242" spans="1:23"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row>
    <row r="243" spans="1:23"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row>
    <row r="244" spans="1:23"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row>
    <row r="245" spans="1:23"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row>
    <row r="246" spans="1:23"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row>
    <row r="247" spans="1:23"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row>
    <row r="248" spans="1:23"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row>
    <row r="249" spans="1:23"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row>
    <row r="250" spans="1:23"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row>
    <row r="251" spans="1:23"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row>
    <row r="252" spans="1:23"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row>
    <row r="253" spans="1:23"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row>
    <row r="254" spans="1:23"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row>
    <row r="255" spans="1:23"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row>
    <row r="256" spans="1:23"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row>
    <row r="257" spans="1:23"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row>
    <row r="258" spans="1:23"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row>
    <row r="259" spans="1:23"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row>
    <row r="260" spans="1:23"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row>
    <row r="261" spans="1:23"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row>
    <row r="262" spans="1:23"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row>
    <row r="263" spans="1:23"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row>
    <row r="264" spans="1:23"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row>
    <row r="265" spans="1:23"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row>
    <row r="266" spans="1:23"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row>
    <row r="267" spans="1:23"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row>
    <row r="268" spans="1:23"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row>
    <row r="269" spans="1:23"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row>
    <row r="270" spans="1:23"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row>
    <row r="271" spans="1:23"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row>
    <row r="272" spans="1:23"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row>
    <row r="273" spans="1:23"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row>
    <row r="274" spans="1:23"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row>
    <row r="275" spans="1:23"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row>
    <row r="276" spans="1:23"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row>
    <row r="277" spans="1:23"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row>
    <row r="278" spans="1:23"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row>
    <row r="279" spans="1:23"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row>
    <row r="280" spans="1:23"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row>
    <row r="281" spans="1:23"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row>
    <row r="282" spans="1:23"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row>
    <row r="283" spans="1:23"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row>
    <row r="284" spans="1:23"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row>
    <row r="285" spans="1:23"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row>
    <row r="286" spans="1:23"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row>
    <row r="287" spans="1:23"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row>
    <row r="288" spans="1:23"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row>
    <row r="289" spans="1:23"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row>
    <row r="290" spans="1:23"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row>
    <row r="291" spans="1:23"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row>
    <row r="292" spans="1:23"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row>
    <row r="293" spans="1:23"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row>
    <row r="294" spans="1:23"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row>
    <row r="295" spans="1:23"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row>
    <row r="296" spans="1:23"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row>
    <row r="297" spans="1:23"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row>
    <row r="298" spans="1:23"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row>
    <row r="299" spans="1:23"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row>
    <row r="300" spans="1:23"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row>
    <row r="301" spans="1:23"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row>
    <row r="302" spans="1:23"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row>
    <row r="303" spans="1:23"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row>
    <row r="304" spans="1:23"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row>
    <row r="305" spans="1:23"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row>
    <row r="306" spans="1:23"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row>
    <row r="307" spans="1:23"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row>
    <row r="308" spans="1:23"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row>
    <row r="309" spans="1:23"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row>
    <row r="310" spans="1:23"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row>
    <row r="311" spans="1:23"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row>
    <row r="312" spans="1:23"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row>
    <row r="313" spans="1:23"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row>
    <row r="314" spans="1:23"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row>
    <row r="315" spans="1:23"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row>
    <row r="316" spans="1:23"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row>
    <row r="317" spans="1:23"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row>
    <row r="318" spans="1:23"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row>
    <row r="319" spans="1:23"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row>
    <row r="320" spans="1:23"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row>
    <row r="321" spans="1:23"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row>
    <row r="322" spans="1:23"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row>
    <row r="323" spans="1:23"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row>
    <row r="324" spans="1:23"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row>
    <row r="325" spans="1:23"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row>
    <row r="326" spans="1:23"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row>
    <row r="327" spans="1:23"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row>
    <row r="328" spans="1:23"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row>
    <row r="329" spans="1:23"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row>
    <row r="330" spans="1:23"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row>
    <row r="331" spans="1:23"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row>
    <row r="332" spans="1:23"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row>
    <row r="333" spans="1:23"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row>
    <row r="334" spans="1:23"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row>
    <row r="335" spans="1:23"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row>
    <row r="336" spans="1:23"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row>
    <row r="337" spans="1:23"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row>
    <row r="338" spans="1:23"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row>
    <row r="339" spans="1:23"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row>
    <row r="340" spans="1:23"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row>
    <row r="341" spans="1:23"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row>
    <row r="342" spans="1:23"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row>
    <row r="343" spans="1:23"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row>
    <row r="344" spans="1:23"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row>
    <row r="345" spans="1:23"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row>
    <row r="346" spans="1:23"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row>
    <row r="347" spans="1:23"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row>
    <row r="348" spans="1:23"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row>
    <row r="349" spans="1:23"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row>
    <row r="350" spans="1:23"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row>
    <row r="351" spans="1:23"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row>
    <row r="352" spans="1:23"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row>
    <row r="353" spans="1:23"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row>
    <row r="354" spans="1:23"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row>
    <row r="355" spans="1:23"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row>
    <row r="356" spans="1:23"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row>
    <row r="357" spans="1:23"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row>
    <row r="358" spans="1:23"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row>
    <row r="359" spans="1:23"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row>
    <row r="360" spans="1:23"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row>
    <row r="361" spans="1:23"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row>
    <row r="362" spans="1:23"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row>
    <row r="363" spans="1:23"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row>
    <row r="364" spans="1:23"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row>
    <row r="365" spans="1:23"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row>
    <row r="366" spans="1:23"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row>
    <row r="367" spans="1:23"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row>
    <row r="368" spans="1:23"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row>
    <row r="369" spans="1:23"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row>
    <row r="370" spans="1:23"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row>
    <row r="371" spans="1:23"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row>
    <row r="372" spans="1:23"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row>
    <row r="373" spans="1:23"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row>
    <row r="374" spans="1:23"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row>
    <row r="375" spans="1:23"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row>
    <row r="376" spans="1:23"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row>
    <row r="377" spans="1:23"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row>
    <row r="378" spans="1:23"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row>
    <row r="379" spans="1:23"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row>
    <row r="380" spans="1:23"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row>
    <row r="381" spans="1:23"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row>
    <row r="382" spans="1:23"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row>
    <row r="383" spans="1:23"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row>
    <row r="384" spans="1:23"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row>
    <row r="385" spans="1:23"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row>
    <row r="386" spans="1:23"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row>
    <row r="387" spans="1:23"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row>
    <row r="388" spans="1:23"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row>
    <row r="389" spans="1:23"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row>
    <row r="390" spans="1:23"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row>
    <row r="391" spans="1:23"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row>
    <row r="392" spans="1:23"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row>
    <row r="393" spans="1:23"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row>
    <row r="394" spans="1:23"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row>
    <row r="395" spans="1:23"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row>
    <row r="396" spans="1:23"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row>
    <row r="397" spans="1:23"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row>
    <row r="398" spans="1:23"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row>
    <row r="399" spans="1:23"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row>
    <row r="400" spans="1:23"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row>
    <row r="401" spans="1:23"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row>
    <row r="402" spans="1:23"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row>
    <row r="403" spans="1:23"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row>
    <row r="404" spans="1:23"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row>
    <row r="405" spans="1:23"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row>
    <row r="406" spans="1:23"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row>
    <row r="407" spans="1:23"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row>
    <row r="408" spans="1:23"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row>
    <row r="409" spans="1:23"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row>
    <row r="410" spans="1:23"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row>
    <row r="411" spans="1:23"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row>
    <row r="412" spans="1:23"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row>
    <row r="413" spans="1:23"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row>
    <row r="414" spans="1:23"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row>
    <row r="415" spans="1:23"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row>
    <row r="416" spans="1:23"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row>
    <row r="417" spans="1:23"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row>
    <row r="418" spans="1:23"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row>
    <row r="419" spans="1:23"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row>
    <row r="420" spans="1:23"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row>
    <row r="421" spans="1:23"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row>
    <row r="422" spans="1:23"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row>
    <row r="423" spans="1:23"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row>
    <row r="424" spans="1:23"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row>
    <row r="425" spans="1:23"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row>
    <row r="426" spans="1:23"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row>
    <row r="427" spans="1:23"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row>
    <row r="428" spans="1:23"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row>
    <row r="429" spans="1:23"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row>
    <row r="430" spans="1:23"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row>
    <row r="431" spans="1:23"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row>
    <row r="432" spans="1:23"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row>
    <row r="433" spans="1:23"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row>
    <row r="434" spans="1:23"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row>
    <row r="435" spans="1:23"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row>
    <row r="436" spans="1:23"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row>
    <row r="437" spans="1:23"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row>
    <row r="438" spans="1:23"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row>
    <row r="439" spans="1:23"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row>
    <row r="440" spans="1:23"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row>
    <row r="441" spans="1:23"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row>
    <row r="442" spans="1:23"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row>
    <row r="443" spans="1:23"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row>
    <row r="444" spans="1:23"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row>
    <row r="445" spans="1:23"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row>
    <row r="446" spans="1:23"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row>
    <row r="447" spans="1:23"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row>
    <row r="448" spans="1:23"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row>
    <row r="449" spans="1:23"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row>
    <row r="450" spans="1:23"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row>
    <row r="451" spans="1:23"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row>
    <row r="452" spans="1:23"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row>
    <row r="453" spans="1:23"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row>
    <row r="454" spans="1:23"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row>
    <row r="455" spans="1:23"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row>
    <row r="456" spans="1:23"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row>
    <row r="457" spans="1:23"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row>
    <row r="458" spans="1:23"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row>
    <row r="459" spans="1:23"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row>
    <row r="460" spans="1:23"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row>
    <row r="461" spans="1:23"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row>
    <row r="462" spans="1:23"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row>
    <row r="463" spans="1:23"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row>
    <row r="464" spans="1:23"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row>
    <row r="465" spans="1:23"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row>
    <row r="466" spans="1:23"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row>
    <row r="467" spans="1:23"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row>
    <row r="468" spans="1:23"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row>
    <row r="469" spans="1:23"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row>
    <row r="470" spans="1:23"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row>
    <row r="471" spans="1:23"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row>
    <row r="472" spans="1:23"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row>
    <row r="473" spans="1:23"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row>
    <row r="474" spans="1:23"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row>
    <row r="475" spans="1:23"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row>
    <row r="476" spans="1:23"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row>
    <row r="477" spans="1:23"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row>
    <row r="478" spans="1:23"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row>
    <row r="479" spans="1:23"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row>
    <row r="480" spans="1:23"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row>
    <row r="481" spans="1:23"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row>
    <row r="482" spans="1:23"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row>
    <row r="483" spans="1:23"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row>
    <row r="484" spans="1:23"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row>
    <row r="485" spans="1:23"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row>
    <row r="486" spans="1:23"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row>
    <row r="487" spans="1:23"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row>
    <row r="488" spans="1:23"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row>
    <row r="489" spans="1:23"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row>
    <row r="490" spans="1:23"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row>
    <row r="491" spans="1:23"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row>
    <row r="492" spans="1:23"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row>
    <row r="493" spans="1:23"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row>
    <row r="494" spans="1:23"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row>
    <row r="495" spans="1:23"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row>
    <row r="496" spans="1:23"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row>
    <row r="497" spans="1:23"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row>
    <row r="498" spans="1:23"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row>
    <row r="499" spans="1:23"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row>
    <row r="500" spans="1:23"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row>
    <row r="501" spans="1:23"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row>
    <row r="502" spans="1:23"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row>
    <row r="503" spans="1:23"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row>
    <row r="504" spans="1:23"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row>
    <row r="505" spans="1:23"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row>
    <row r="506" spans="1:23"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row>
    <row r="507" spans="1:23"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row>
    <row r="508" spans="1:23"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row>
    <row r="509" spans="1:23"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row>
    <row r="510" spans="1:23"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row>
    <row r="511" spans="1:23"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row>
    <row r="512" spans="1:23"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row>
    <row r="513" spans="1:23"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row>
    <row r="514" spans="1:23"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row>
    <row r="515" spans="1:23"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row>
    <row r="516" spans="1:23"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row>
    <row r="517" spans="1:23"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row>
    <row r="518" spans="1:23"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row>
    <row r="519" spans="1:23"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row>
    <row r="520" spans="1:23"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row>
    <row r="521" spans="1:23"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row>
    <row r="522" spans="1:23"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row>
    <row r="523" spans="1:23"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row>
    <row r="524" spans="1:23"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row>
    <row r="525" spans="1:23"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row>
    <row r="526" spans="1:23"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row>
    <row r="527" spans="1:23"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row>
    <row r="528" spans="1:23"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row>
    <row r="529" spans="1:23"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row>
    <row r="530" spans="1:23"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row>
    <row r="531" spans="1:23"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row>
    <row r="532" spans="1:23"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row>
    <row r="533" spans="1:23"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row>
    <row r="534" spans="1:23"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row>
    <row r="535" spans="1:23"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row>
    <row r="536" spans="1:23"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row>
    <row r="537" spans="1:23"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row>
    <row r="538" spans="1:23"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row>
    <row r="539" spans="1:23"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row>
    <row r="540" spans="1:23"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row>
    <row r="541" spans="1:23"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row>
    <row r="542" spans="1:23"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row>
    <row r="543" spans="1:23"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row>
    <row r="544" spans="1:23"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row>
    <row r="545" spans="1:23"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row>
    <row r="546" spans="1:23"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row>
    <row r="547" spans="1:23"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row>
    <row r="548" spans="1:23"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row>
    <row r="549" spans="1:23"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row>
    <row r="550" spans="1:23"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row>
    <row r="551" spans="1:23"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row>
    <row r="552" spans="1:23"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row>
    <row r="553" spans="1:23"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row>
    <row r="554" spans="1:23"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row>
    <row r="555" spans="1:23"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row>
    <row r="556" spans="1:23"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row>
    <row r="557" spans="1:23"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row>
    <row r="558" spans="1:23"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row>
    <row r="559" spans="1:23"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row>
    <row r="560" spans="1:23"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row>
    <row r="561" spans="1:23"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row>
    <row r="562" spans="1:23"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row>
    <row r="563" spans="1:23"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row>
    <row r="564" spans="1:23"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row>
    <row r="565" spans="1:23"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row>
    <row r="566" spans="1:23"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row>
    <row r="567" spans="1:23"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row>
    <row r="568" spans="1:23"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row>
    <row r="569" spans="1:23"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row>
    <row r="570" spans="1:23"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row>
    <row r="571" spans="1:23"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row>
    <row r="572" spans="1:23"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row>
    <row r="573" spans="1:23"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row>
    <row r="574" spans="1:23"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row>
    <row r="575" spans="1:23"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row>
    <row r="576" spans="1:23"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row>
    <row r="577" spans="1:23"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row>
    <row r="578" spans="1:23"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row>
    <row r="579" spans="1:23"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row>
    <row r="580" spans="1:23"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row>
    <row r="581" spans="1:23"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row>
    <row r="582" spans="1:23"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row>
    <row r="583" spans="1:23"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row>
    <row r="584" spans="1:23"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row>
    <row r="585" spans="1:23"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row>
    <row r="586" spans="1:23"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row>
    <row r="587" spans="1:23"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row>
    <row r="588" spans="1:23"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row>
    <row r="589" spans="1:23"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row>
    <row r="590" spans="1:23"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row>
    <row r="591" spans="1:23"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row>
    <row r="592" spans="1:23"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row>
    <row r="593" spans="1:23"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row>
    <row r="594" spans="1:23"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row>
    <row r="595" spans="1:23"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row>
    <row r="596" spans="1:23"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row>
    <row r="597" spans="1:23"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row>
    <row r="598" spans="1:23"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row>
    <row r="599" spans="1:23"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row>
    <row r="600" spans="1:23"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row>
    <row r="601" spans="1:23"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row>
    <row r="602" spans="1:23"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row>
    <row r="603" spans="1:23"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row>
    <row r="604" spans="1:23"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row>
    <row r="605" spans="1:23"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row>
    <row r="606" spans="1:23"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row>
    <row r="607" spans="1:23"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row>
    <row r="608" spans="1:23"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row>
    <row r="609" spans="1:23"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row>
    <row r="610" spans="1:23"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row>
    <row r="611" spans="1:23"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row>
    <row r="612" spans="1:23"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row>
    <row r="613" spans="1:23"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row>
    <row r="614" spans="1:23"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row>
    <row r="615" spans="1:23"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row>
    <row r="616" spans="1:23"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row>
    <row r="617" spans="1:23"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row>
    <row r="618" spans="1:23"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row>
    <row r="619" spans="1:23"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row>
    <row r="620" spans="1:23"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row>
    <row r="621" spans="1:23"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row>
    <row r="622" spans="1:23"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row>
    <row r="623" spans="1:23"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row>
    <row r="624" spans="1:23"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row>
    <row r="625" spans="1:23"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row>
    <row r="626" spans="1:23"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row>
    <row r="627" spans="1:23"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row>
    <row r="628" spans="1:23"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row>
    <row r="629" spans="1:23"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row>
    <row r="630" spans="1:23"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row>
    <row r="631" spans="1:23"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row>
    <row r="632" spans="1:23"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row>
    <row r="633" spans="1:23"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row>
    <row r="634" spans="1:23"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row>
    <row r="635" spans="1:23"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row>
    <row r="636" spans="1:23"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row>
    <row r="637" spans="1:23"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row>
    <row r="638" spans="1:23"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row>
    <row r="639" spans="1:23"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row>
    <row r="640" spans="1:23"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row>
    <row r="641" spans="1:23"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row>
    <row r="642" spans="1:23"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row>
    <row r="643" spans="1:23"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row>
    <row r="644" spans="1:23"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row>
    <row r="645" spans="1:23"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row>
    <row r="646" spans="1:23"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row>
    <row r="647" spans="1:23"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row>
    <row r="648" spans="1:23"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row>
    <row r="649" spans="1:23"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row>
    <row r="650" spans="1:23"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row>
    <row r="651" spans="1:23"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row>
    <row r="652" spans="1:23"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row>
    <row r="653" spans="1:23"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row>
    <row r="654" spans="1:23"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row>
    <row r="655" spans="1:23"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row>
    <row r="656" spans="1:23"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row>
    <row r="657" spans="1:23"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row>
    <row r="658" spans="1:23"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row>
    <row r="659" spans="1:23"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row>
    <row r="660" spans="1:23"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row>
    <row r="661" spans="1:23"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row>
    <row r="662" spans="1:23"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row>
    <row r="663" spans="1:23"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row>
    <row r="664" spans="1:23"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row>
    <row r="665" spans="1:23"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row>
    <row r="666" spans="1:23"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row>
    <row r="667" spans="1:23"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row>
    <row r="668" spans="1:23"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row>
    <row r="669" spans="1:23"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row>
    <row r="670" spans="1:23"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row>
    <row r="671" spans="1:23"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row>
    <row r="672" spans="1:23"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row>
    <row r="673" spans="1:23"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row>
    <row r="674" spans="1:23"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row>
    <row r="675" spans="1:23"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row>
    <row r="676" spans="1:23"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row>
    <row r="677" spans="1:23"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row>
    <row r="678" spans="1:23"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row>
    <row r="679" spans="1:23"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row>
    <row r="680" spans="1:23"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row>
    <row r="681" spans="1:23"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row>
    <row r="682" spans="1:23"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row>
    <row r="683" spans="1:23"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row>
    <row r="684" spans="1:23"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row>
    <row r="685" spans="1:23"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row>
    <row r="686" spans="1:23"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row>
    <row r="687" spans="1:23"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row>
    <row r="688" spans="1:23"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row>
    <row r="689" spans="1:23"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row>
    <row r="690" spans="1:23"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row>
    <row r="691" spans="1:23"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row>
    <row r="692" spans="1:23"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row>
    <row r="693" spans="1:23"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row>
    <row r="694" spans="1:23"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row>
    <row r="695" spans="1:23"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row>
    <row r="696" spans="1:23"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row>
    <row r="697" spans="1:23"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row>
    <row r="698" spans="1:23"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row>
    <row r="699" spans="1:23"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row>
    <row r="700" spans="1:23"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row>
    <row r="701" spans="1:23"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row>
    <row r="702" spans="1:23"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row>
    <row r="703" spans="1:23"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row>
    <row r="704" spans="1:23"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row>
    <row r="705" spans="1:23"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row>
    <row r="706" spans="1:23"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row>
    <row r="707" spans="1:23"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row>
    <row r="708" spans="1:23"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row>
    <row r="709" spans="1:23"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row>
    <row r="710" spans="1:23"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row>
    <row r="711" spans="1:23"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row>
    <row r="712" spans="1:23"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row>
    <row r="713" spans="1:23"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row>
    <row r="714" spans="1:23"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row>
    <row r="715" spans="1:23"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row>
    <row r="716" spans="1:23"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row>
    <row r="717" spans="1:23"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row>
    <row r="718" spans="1:23"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row>
    <row r="719" spans="1:23"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row>
    <row r="720" spans="1:23"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row>
    <row r="721" spans="1:23"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row>
    <row r="722" spans="1:23"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row>
    <row r="723" spans="1:23"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row>
    <row r="724" spans="1:23"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row>
    <row r="725" spans="1:23"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row>
    <row r="726" spans="1:23"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row>
    <row r="727" spans="1:23"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row>
    <row r="728" spans="1:23"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row>
    <row r="729" spans="1:23"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row>
    <row r="730" spans="1:23"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row>
    <row r="731" spans="1:23"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row>
    <row r="732" spans="1:23"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row>
    <row r="733" spans="1:23"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row>
    <row r="734" spans="1:23"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row>
    <row r="735" spans="1:23"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row>
    <row r="736" spans="1:23"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row>
    <row r="737" spans="1:23"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row>
    <row r="738" spans="1:23"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row>
    <row r="739" spans="1:23"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row>
    <row r="740" spans="1:23"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row>
    <row r="741" spans="1:23"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row>
    <row r="742" spans="1:23"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row>
    <row r="743" spans="1:23"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row>
    <row r="744" spans="1:23"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row>
    <row r="745" spans="1:23"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row>
    <row r="746" spans="1:23"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row>
    <row r="747" spans="1:23"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row>
    <row r="748" spans="1:23"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row>
    <row r="749" spans="1:23"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row>
    <row r="750" spans="1:23"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row>
    <row r="751" spans="1:23"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row>
    <row r="752" spans="1:23"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row>
    <row r="753" spans="1:23"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row>
    <row r="754" spans="1:23"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row>
    <row r="755" spans="1:23"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row>
    <row r="756" spans="1:23"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row>
    <row r="757" spans="1:23"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row>
    <row r="758" spans="1:23"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row>
    <row r="759" spans="1:23"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row>
    <row r="760" spans="1:23"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row>
    <row r="761" spans="1:23"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row>
    <row r="762" spans="1:23"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row>
    <row r="763" spans="1:23"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row>
    <row r="764" spans="1:23"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row>
    <row r="765" spans="1:23"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row>
    <row r="766" spans="1:23"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row>
    <row r="767" spans="1:23"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row>
    <row r="768" spans="1:23"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row>
    <row r="769" spans="1:23"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row>
    <row r="770" spans="1:23"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row>
    <row r="771" spans="1:23"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row>
    <row r="772" spans="1:23"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row>
    <row r="773" spans="1:23"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row>
    <row r="774" spans="1:23"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row>
    <row r="775" spans="1:23"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row>
    <row r="776" spans="1:23"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row>
    <row r="777" spans="1:23"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row>
    <row r="778" spans="1:23"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row>
    <row r="779" spans="1:23"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row>
    <row r="780" spans="1:23"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row>
    <row r="781" spans="1:23"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row>
    <row r="782" spans="1:23"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row>
    <row r="783" spans="1:23"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row>
    <row r="784" spans="1:23"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row>
    <row r="785" spans="1:23"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row>
    <row r="786" spans="1:23"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row>
    <row r="787" spans="1:23"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row>
    <row r="788" spans="1:23"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row>
    <row r="789" spans="1:23"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row>
    <row r="790" spans="1:23"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row>
    <row r="791" spans="1:23"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row>
    <row r="792" spans="1:23"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row>
    <row r="793" spans="1:23"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row>
    <row r="794" spans="1:23"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row>
    <row r="795" spans="1:23"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row>
    <row r="796" spans="1:23"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row>
    <row r="797" spans="1:23"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row>
    <row r="798" spans="1:23"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row>
    <row r="799" spans="1:23"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row>
    <row r="800" spans="1:23"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row>
    <row r="801" spans="1:23"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row>
    <row r="802" spans="1:23"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row>
    <row r="803" spans="1:23"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row>
    <row r="804" spans="1:23"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row>
    <row r="805" spans="1:23"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row>
    <row r="806" spans="1:23"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row>
    <row r="807" spans="1:23"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row>
    <row r="808" spans="1:23"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row>
    <row r="809" spans="1:23"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row>
    <row r="810" spans="1:23"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row>
    <row r="811" spans="1:23"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row>
    <row r="812" spans="1:23"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row>
    <row r="813" spans="1:23"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row>
    <row r="814" spans="1:23"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row>
    <row r="815" spans="1:23"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row>
    <row r="816" spans="1:23"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row>
    <row r="817" spans="1:23"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row>
    <row r="818" spans="1:23"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row>
    <row r="819" spans="1:23"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row>
    <row r="820" spans="1:23"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row>
    <row r="821" spans="1:23"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row>
    <row r="822" spans="1:23"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row>
    <row r="823" spans="1:23"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row>
    <row r="824" spans="1:23"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row>
    <row r="825" spans="1:23"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row>
    <row r="826" spans="1:23"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row>
    <row r="827" spans="1:23"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row>
    <row r="828" spans="1:23"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row>
    <row r="829" spans="1:23"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row>
    <row r="830" spans="1:23"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row>
    <row r="831" spans="1:23"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row>
    <row r="832" spans="1:23"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row>
    <row r="833" spans="1:23"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row>
    <row r="834" spans="1:23"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row>
    <row r="835" spans="1:23"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row>
    <row r="836" spans="1:23"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row>
    <row r="837" spans="1:23"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row>
    <row r="838" spans="1:23"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row>
    <row r="839" spans="1:23"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row>
    <row r="840" spans="1:23"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row>
    <row r="841" spans="1:23"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row>
    <row r="842" spans="1:23"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row>
    <row r="843" spans="1:23"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row>
    <row r="844" spans="1:23"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row>
    <row r="845" spans="1:23"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row>
    <row r="846" spans="1:23"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row>
    <row r="847" spans="1:23"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row>
    <row r="848" spans="1:23"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row>
    <row r="849" spans="1:23"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row>
    <row r="850" spans="1:23"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row>
    <row r="851" spans="1:23"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row>
    <row r="852" spans="1:23"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row>
    <row r="853" spans="1:23"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row>
    <row r="854" spans="1:23"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row>
    <row r="855" spans="1:23"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row>
    <row r="856" spans="1:23"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row>
    <row r="857" spans="1:23"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row>
    <row r="858" spans="1:23"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row>
    <row r="859" spans="1:23"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row>
    <row r="860" spans="1:23"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row>
    <row r="861" spans="1:23"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row>
    <row r="862" spans="1:23"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row>
    <row r="863" spans="1:23"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row>
    <row r="864" spans="1:23"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row>
    <row r="865" spans="1:23"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row>
    <row r="866" spans="1:23"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row>
    <row r="867" spans="1:23"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row>
    <row r="868" spans="1:23"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row>
    <row r="869" spans="1:23"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row>
    <row r="870" spans="1:23"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row>
    <row r="871" spans="1:23"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row>
    <row r="872" spans="1:23"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row>
    <row r="873" spans="1:23"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row>
    <row r="874" spans="1:23"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row>
    <row r="875" spans="1:23"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row>
    <row r="876" spans="1:23"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row>
    <row r="877" spans="1:23"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row>
    <row r="878" spans="1:23"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row>
    <row r="879" spans="1:23"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row>
    <row r="880" spans="1:23"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row>
    <row r="881" spans="1:23"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row>
    <row r="882" spans="1:23"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row>
    <row r="883" spans="1:23"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row>
    <row r="884" spans="1:23"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row>
    <row r="885" spans="1:23"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row>
    <row r="886" spans="1:23"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row>
    <row r="887" spans="1:23"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row>
    <row r="888" spans="1:23"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row>
    <row r="889" spans="1:23"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row>
    <row r="890" spans="1:23"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row>
    <row r="891" spans="1:23"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row>
    <row r="892" spans="1:23"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row>
    <row r="893" spans="1:23"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row>
    <row r="894" spans="1:23"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row>
    <row r="895" spans="1:23"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row>
    <row r="896" spans="1:23"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row>
    <row r="897" spans="1:23"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row>
    <row r="898" spans="1:23"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row>
    <row r="899" spans="1:23"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row>
    <row r="900" spans="1:23"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row>
    <row r="901" spans="1:23"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row>
    <row r="902" spans="1:23"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row>
    <row r="903" spans="1:23"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row>
    <row r="904" spans="1:23"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row>
    <row r="905" spans="1:23"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row>
    <row r="906" spans="1:23"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row>
    <row r="907" spans="1:23"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row>
    <row r="908" spans="1:23"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row>
    <row r="909" spans="1:23"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row>
    <row r="910" spans="1:23"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row>
    <row r="911" spans="1:23"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row>
    <row r="912" spans="1:23"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row>
    <row r="913" spans="1:23"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row>
    <row r="914" spans="1:23"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row>
    <row r="915" spans="1:23"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row>
    <row r="916" spans="1:23"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row>
    <row r="917" spans="1:23"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row>
    <row r="918" spans="1:23"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row>
    <row r="919" spans="1:23"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row>
    <row r="920" spans="1:23"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row>
    <row r="921" spans="1:23"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row>
    <row r="922" spans="1:23"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row>
    <row r="923" spans="1:23"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row>
    <row r="924" spans="1:23"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row>
    <row r="925" spans="1:23"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row>
    <row r="926" spans="1:23"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row>
    <row r="927" spans="1:23"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row>
    <row r="928" spans="1:23"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row>
    <row r="929" spans="1:23"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row>
    <row r="930" spans="1:23"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row>
    <row r="931" spans="1:23"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row>
    <row r="932" spans="1:23"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row>
    <row r="933" spans="1:23"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row>
    <row r="934" spans="1:23"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row>
    <row r="935" spans="1:23"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row>
    <row r="936" spans="1:23"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row>
    <row r="937" spans="1:23"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row>
    <row r="938" spans="1:23"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row>
    <row r="939" spans="1:23"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row>
    <row r="940" spans="1:23"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row>
    <row r="941" spans="1:23"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row>
    <row r="942" spans="1:23"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row>
    <row r="943" spans="1:23"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row>
    <row r="944" spans="1:23"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row>
    <row r="945" spans="1:23"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row>
    <row r="946" spans="1:23"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row>
    <row r="947" spans="1:23"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row>
    <row r="948" spans="1:23"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row>
    <row r="949" spans="1:23"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row>
    <row r="950" spans="1:23"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row>
    <row r="951" spans="1:23"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row>
    <row r="952" spans="1:23"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row>
    <row r="953" spans="1:23"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row>
    <row r="954" spans="1:23"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row>
    <row r="955" spans="1:23"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row>
    <row r="956" spans="1:23"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row>
    <row r="957" spans="1:23"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row>
    <row r="958" spans="1:23"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row>
    <row r="959" spans="1:23"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row>
    <row r="960" spans="1:23"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row>
    <row r="961" spans="1:23"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row>
    <row r="962" spans="1:23"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row>
    <row r="963" spans="1:23"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row>
    <row r="964" spans="1:23"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row>
    <row r="965" spans="1:23"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row>
    <row r="966" spans="1:23"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row>
    <row r="967" spans="1:23"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row>
    <row r="968" spans="1:23"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row>
    <row r="969" spans="1:23"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row>
    <row r="970" spans="1:23"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row>
    <row r="971" spans="1:23"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row>
    <row r="972" spans="1:23"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row>
    <row r="973" spans="1:23"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row>
    <row r="974" spans="1:23"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row>
    <row r="975" spans="1:23"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row>
    <row r="976" spans="1:23"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row>
    <row r="977" spans="1:23"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row>
    <row r="978" spans="1:23"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row>
    <row r="979" spans="1:23"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row>
    <row r="980" spans="1:23"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row>
    <row r="981" spans="1:23"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row>
    <row r="982" spans="1:23"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row>
    <row r="983" spans="1:23"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row>
    <row r="984" spans="1:23"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row>
    <row r="985" spans="1:23"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row>
    <row r="986" spans="1:23"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row>
    <row r="987" spans="1:23"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row>
    <row r="988" spans="1:23"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row>
    <row r="989" spans="1:23"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row>
    <row r="990" spans="1:23"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row>
    <row r="991" spans="1:23"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row>
    <row r="992" spans="1:23"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row>
    <row r="993" spans="1:23"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row>
    <row r="994" spans="1:23"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row>
    <row r="995" spans="1:23"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row>
    <row r="996" spans="1:23"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row>
    <row r="997" spans="1:23"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row>
    <row r="998" spans="1:23"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row>
    <row r="999" spans="1:23"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row>
    <row r="1000" spans="1:23"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row>
    <row r="1001" spans="1:23" ht="11.25" customHeight="1" x14ac:dyDescent="0.2">
      <c r="A1001" s="58"/>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row>
    <row r="1002" spans="1:23" ht="11.25" customHeight="1" x14ac:dyDescent="0.2">
      <c r="A1002" s="58"/>
      <c r="B1002" s="58"/>
      <c r="C1002" s="58"/>
      <c r="D1002" s="58"/>
      <c r="E1002" s="58"/>
      <c r="F1002" s="58"/>
      <c r="G1002" s="58"/>
      <c r="H1002" s="58"/>
      <c r="I1002" s="58"/>
      <c r="J1002" s="58"/>
      <c r="K1002" s="58"/>
      <c r="L1002" s="58"/>
      <c r="M1002" s="58"/>
      <c r="N1002" s="58"/>
      <c r="O1002" s="58"/>
      <c r="P1002" s="58"/>
      <c r="Q1002" s="58"/>
      <c r="R1002" s="58"/>
      <c r="S1002" s="58"/>
      <c r="T1002" s="58"/>
      <c r="U1002" s="58"/>
      <c r="V1002" s="58"/>
      <c r="W1002" s="58"/>
    </row>
  </sheetData>
  <mergeCells count="42">
    <mergeCell ref="B20:H20"/>
    <mergeCell ref="A22:H24"/>
    <mergeCell ref="B8:E8"/>
    <mergeCell ref="B10:E10"/>
    <mergeCell ref="B9:E9"/>
    <mergeCell ref="B13:H14"/>
    <mergeCell ref="B15:H15"/>
    <mergeCell ref="B19:H19"/>
    <mergeCell ref="B18:H18"/>
    <mergeCell ref="B17:H17"/>
    <mergeCell ref="B16:H16"/>
    <mergeCell ref="A13:A14"/>
    <mergeCell ref="E4:K5"/>
    <mergeCell ref="A1:L2"/>
    <mergeCell ref="F6:F7"/>
    <mergeCell ref="A6:A7"/>
    <mergeCell ref="B6:E7"/>
    <mergeCell ref="A4:B4"/>
    <mergeCell ref="A5:B5"/>
    <mergeCell ref="K6:K7"/>
    <mergeCell ref="B38:H38"/>
    <mergeCell ref="A40:I40"/>
    <mergeCell ref="A41:I43"/>
    <mergeCell ref="B29:H30"/>
    <mergeCell ref="I29:I30"/>
    <mergeCell ref="A29:A30"/>
    <mergeCell ref="B35:H35"/>
    <mergeCell ref="B37:H37"/>
    <mergeCell ref="B36:H36"/>
    <mergeCell ref="B33:H33"/>
    <mergeCell ref="N29:U29"/>
    <mergeCell ref="K29:K30"/>
    <mergeCell ref="B31:H31"/>
    <mergeCell ref="B32:H32"/>
    <mergeCell ref="B34:H34"/>
    <mergeCell ref="J29:J30"/>
    <mergeCell ref="I13:I14"/>
    <mergeCell ref="J13:J14"/>
    <mergeCell ref="I6:I7"/>
    <mergeCell ref="G6:G7"/>
    <mergeCell ref="H6:H7"/>
    <mergeCell ref="J6:J7"/>
  </mergeCells>
  <conditionalFormatting sqref="L5 A8:E10 L8:L10 A15:L20 B31:H38 L31:L38 A38 L44">
    <cfRule type="cellIs" dxfId="3" priority="1" operator="equal">
      <formula>0</formula>
    </cfRule>
  </conditionalFormatting>
  <conditionalFormatting sqref="B31:L38">
    <cfRule type="cellIs" dxfId="2" priority="2" operator="equal">
      <formula>0</formula>
    </cfRule>
  </conditionalFormatting>
  <conditionalFormatting sqref="A8:E10 L8:L10">
    <cfRule type="cellIs" dxfId="1" priority="3" operator="equal">
      <formula>0</formula>
    </cfRule>
  </conditionalFormatting>
  <conditionalFormatting sqref="A15:I19 J15:K20 L15:L19 L31:L38 A38">
    <cfRule type="cellIs" dxfId="0" priority="4" operator="equal">
      <formula>0</formula>
    </cfRule>
  </conditionalFormatting>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2"/>
  <sheetViews>
    <sheetView view="pageBreakPreview" topLeftCell="A7" zoomScaleNormal="90" zoomScaleSheetLayoutView="100" workbookViewId="0">
      <selection activeCell="D691" sqref="D691:D692"/>
    </sheetView>
  </sheetViews>
  <sheetFormatPr defaultColWidth="17.28515625" defaultRowHeight="53.45" customHeight="1" x14ac:dyDescent="0.2"/>
  <cols>
    <col min="1" max="1" width="7.140625" style="300" customWidth="1"/>
    <col min="2" max="2" width="8.7109375" style="300" customWidth="1"/>
    <col min="3" max="3" width="12.140625" style="300" customWidth="1"/>
    <col min="4" max="4" width="49.140625" style="300" customWidth="1"/>
    <col min="5" max="5" width="4.85546875" style="300" customWidth="1"/>
    <col min="6" max="6" width="9.7109375" style="300" customWidth="1"/>
    <col min="7" max="7" width="14.140625" style="260" bestFit="1" customWidth="1"/>
    <col min="8" max="8" width="14.42578125" style="300" customWidth="1"/>
    <col min="9" max="9" width="14.5703125" style="300" customWidth="1"/>
    <col min="10" max="16384" width="17.28515625" style="300"/>
  </cols>
  <sheetData>
    <row r="1" spans="1:12" ht="53.45" customHeight="1" x14ac:dyDescent="0.2">
      <c r="A1" s="570" t="s">
        <v>121</v>
      </c>
      <c r="B1" s="571"/>
      <c r="C1" s="571"/>
      <c r="D1" s="571"/>
      <c r="E1" s="571"/>
      <c r="F1" s="571"/>
      <c r="G1" s="572"/>
      <c r="H1" s="242" t="s">
        <v>122</v>
      </c>
      <c r="I1" s="93">
        <v>0.22500000000000001</v>
      </c>
    </row>
    <row r="2" spans="1:12" ht="53.45" customHeight="1" x14ac:dyDescent="0.2">
      <c r="A2" s="573" t="s">
        <v>123</v>
      </c>
      <c r="B2" s="574"/>
      <c r="C2" s="574"/>
      <c r="D2" s="574"/>
      <c r="E2" s="574"/>
      <c r="F2" s="574"/>
      <c r="G2" s="575"/>
      <c r="H2" s="242" t="s">
        <v>124</v>
      </c>
      <c r="I2" s="93">
        <v>0.31709999999999999</v>
      </c>
    </row>
    <row r="3" spans="1:12" ht="53.45" customHeight="1" x14ac:dyDescent="0.2">
      <c r="A3" s="576" t="s">
        <v>125</v>
      </c>
      <c r="B3" s="577"/>
      <c r="C3" s="577"/>
      <c r="D3" s="577"/>
      <c r="E3" s="577"/>
      <c r="F3" s="577"/>
      <c r="G3" s="578"/>
      <c r="H3" s="242" t="s">
        <v>126</v>
      </c>
      <c r="I3" s="244" t="s">
        <v>1319</v>
      </c>
      <c r="K3" s="300">
        <f>100-19.8</f>
        <v>80.2</v>
      </c>
    </row>
    <row r="4" spans="1:12" ht="12" customHeight="1" x14ac:dyDescent="0.2">
      <c r="A4" s="579"/>
      <c r="B4" s="580"/>
      <c r="C4" s="580"/>
      <c r="D4" s="580"/>
      <c r="E4" s="580"/>
      <c r="F4" s="580"/>
      <c r="G4" s="580"/>
      <c r="H4" s="580"/>
      <c r="I4" s="581"/>
    </row>
    <row r="5" spans="1:12" ht="53.45" customHeight="1" x14ac:dyDescent="0.2">
      <c r="A5" s="94" t="s">
        <v>127</v>
      </c>
      <c r="B5" s="94" t="s">
        <v>128</v>
      </c>
      <c r="C5" s="94" t="s">
        <v>3</v>
      </c>
      <c r="D5" s="94" t="s">
        <v>129</v>
      </c>
      <c r="E5" s="94" t="s">
        <v>86</v>
      </c>
      <c r="F5" s="245" t="s">
        <v>130</v>
      </c>
      <c r="G5" s="245" t="s">
        <v>88</v>
      </c>
      <c r="H5" s="245" t="s">
        <v>89</v>
      </c>
      <c r="I5" s="246" t="s">
        <v>131</v>
      </c>
    </row>
    <row r="6" spans="1:12" ht="53.45" customHeight="1" x14ac:dyDescent="0.2">
      <c r="A6" s="247"/>
      <c r="B6" s="94"/>
      <c r="C6" s="94"/>
      <c r="D6" s="99" t="s">
        <v>132</v>
      </c>
      <c r="E6" s="94" t="s">
        <v>133</v>
      </c>
      <c r="F6" s="248" t="s">
        <v>133</v>
      </c>
      <c r="G6" s="248"/>
      <c r="H6" s="248" t="s">
        <v>133</v>
      </c>
      <c r="I6" s="249">
        <f>I7+I12+I17+I61+I74+I184+I245+I267+I338+I402+I439+I477+I504+I682+I684+I206+I569+I686+I582</f>
        <v>2847147.3974222136</v>
      </c>
      <c r="J6" s="250">
        <v>3428335.91</v>
      </c>
      <c r="K6" s="301">
        <v>0.1696</v>
      </c>
    </row>
    <row r="7" spans="1:12" ht="53.45" customHeight="1" x14ac:dyDescent="0.2">
      <c r="A7" s="252" t="s">
        <v>134</v>
      </c>
      <c r="B7" s="253"/>
      <c r="C7" s="253"/>
      <c r="D7" s="96" t="s">
        <v>135</v>
      </c>
      <c r="E7" s="254" t="s">
        <v>133</v>
      </c>
      <c r="F7" s="255" t="s">
        <v>133</v>
      </c>
      <c r="G7" s="255"/>
      <c r="H7" s="255" t="s">
        <v>133</v>
      </c>
      <c r="I7" s="256">
        <f>SUM(I8:I11)</f>
        <v>23350.228500000001</v>
      </c>
      <c r="J7" s="251"/>
      <c r="K7" s="251"/>
    </row>
    <row r="8" spans="1:12" ht="53.45" customHeight="1" x14ac:dyDescent="0.2">
      <c r="A8" s="257" t="s">
        <v>136</v>
      </c>
      <c r="B8" s="258" t="s">
        <v>137</v>
      </c>
      <c r="C8" s="258" t="s">
        <v>138</v>
      </c>
      <c r="D8" s="190" t="s">
        <v>139</v>
      </c>
      <c r="E8" s="258" t="s">
        <v>140</v>
      </c>
      <c r="F8" s="259">
        <v>4002.93</v>
      </c>
      <c r="G8" s="259">
        <f>ROUND(J8-(J8*$K$6),2)</f>
        <v>0.34</v>
      </c>
      <c r="H8" s="259">
        <f>ROUND(G8*(1+$I$2),2)</f>
        <v>0.45</v>
      </c>
      <c r="I8" s="259">
        <f>F8*H8</f>
        <v>1801.3184999999999</v>
      </c>
      <c r="J8" s="259">
        <v>0.41</v>
      </c>
    </row>
    <row r="9" spans="1:12" ht="53.45" customHeight="1" x14ac:dyDescent="0.2">
      <c r="A9" s="247" t="s">
        <v>141</v>
      </c>
      <c r="B9" s="94" t="s">
        <v>151</v>
      </c>
      <c r="C9" s="94" t="s">
        <v>1269</v>
      </c>
      <c r="D9" s="97" t="s">
        <v>1320</v>
      </c>
      <c r="E9" s="94" t="s">
        <v>143</v>
      </c>
      <c r="F9" s="248">
        <v>2</v>
      </c>
      <c r="G9" s="259">
        <f>ROUND(J9-(J9*$K$6),2)</f>
        <v>7178.9</v>
      </c>
      <c r="H9" s="248">
        <f>ROUND(G9*(1+$I$2),2)</f>
        <v>9455.33</v>
      </c>
      <c r="I9" s="248">
        <f>F9*H9</f>
        <v>18910.66</v>
      </c>
      <c r="J9" s="259">
        <v>8645.11</v>
      </c>
    </row>
    <row r="10" spans="1:12" ht="53.45" customHeight="1" x14ac:dyDescent="0.2">
      <c r="A10" s="247" t="s">
        <v>142</v>
      </c>
      <c r="B10" s="94" t="s">
        <v>151</v>
      </c>
      <c r="C10" s="94" t="s">
        <v>1271</v>
      </c>
      <c r="D10" s="97" t="s">
        <v>1270</v>
      </c>
      <c r="E10" s="94" t="s">
        <v>143</v>
      </c>
      <c r="F10" s="248">
        <v>2</v>
      </c>
      <c r="G10" s="259">
        <f>ROUND(J10-(J10*$K$6),2)</f>
        <v>427.45</v>
      </c>
      <c r="H10" s="248">
        <f>ROUND(G10*(1+$I$2),2)</f>
        <v>562.99</v>
      </c>
      <c r="I10" s="248">
        <f>F10*H10</f>
        <v>1125.98</v>
      </c>
      <c r="J10" s="259">
        <v>514.75</v>
      </c>
      <c r="L10" s="251"/>
    </row>
    <row r="11" spans="1:12" ht="53.45" customHeight="1" x14ac:dyDescent="0.2">
      <c r="A11" s="247" t="s">
        <v>144</v>
      </c>
      <c r="B11" s="94" t="s">
        <v>137</v>
      </c>
      <c r="C11" s="94" t="s">
        <v>145</v>
      </c>
      <c r="D11" s="97" t="s">
        <v>146</v>
      </c>
      <c r="E11" s="94" t="s">
        <v>140</v>
      </c>
      <c r="F11" s="248">
        <f>3*1.5</f>
        <v>4.5</v>
      </c>
      <c r="G11" s="259">
        <f>ROUND(J11-(J11*$K$6),2)</f>
        <v>255.15</v>
      </c>
      <c r="H11" s="248">
        <f>ROUND(G11*(1+$I$2),2)</f>
        <v>336.06</v>
      </c>
      <c r="I11" s="248">
        <f>F11*H11</f>
        <v>1512.27</v>
      </c>
      <c r="J11" s="260">
        <v>307.26</v>
      </c>
    </row>
    <row r="12" spans="1:12" ht="53.45" customHeight="1" x14ac:dyDescent="0.2">
      <c r="A12" s="252" t="s">
        <v>148</v>
      </c>
      <c r="B12" s="253"/>
      <c r="C12" s="253"/>
      <c r="D12" s="96" t="s">
        <v>149</v>
      </c>
      <c r="E12" s="254"/>
      <c r="F12" s="255"/>
      <c r="G12" s="255">
        <v>0</v>
      </c>
      <c r="H12" s="255"/>
      <c r="I12" s="256">
        <f>SUM(I13:I16)</f>
        <v>90226.183600000004</v>
      </c>
      <c r="J12" s="255">
        <v>0</v>
      </c>
    </row>
    <row r="13" spans="1:12" ht="53.45" customHeight="1" x14ac:dyDescent="0.2">
      <c r="A13" s="247" t="s">
        <v>150</v>
      </c>
      <c r="B13" s="94" t="s">
        <v>151</v>
      </c>
      <c r="C13" s="94" t="s">
        <v>152</v>
      </c>
      <c r="D13" s="95" t="s">
        <v>153</v>
      </c>
      <c r="E13" s="94" t="s">
        <v>154</v>
      </c>
      <c r="F13" s="259">
        <v>20</v>
      </c>
      <c r="G13" s="259">
        <f>ROUND(J13-(J13*$K$6),2)</f>
        <v>894.27</v>
      </c>
      <c r="H13" s="248">
        <f>ROUND(G13*(1+$I$2),2)</f>
        <v>1177.8399999999999</v>
      </c>
      <c r="I13" s="248">
        <f>F13*H13</f>
        <v>23556.799999999999</v>
      </c>
      <c r="J13" s="261">
        <v>1076.92</v>
      </c>
    </row>
    <row r="14" spans="1:12" ht="53.45" customHeight="1" x14ac:dyDescent="0.2">
      <c r="A14" s="247" t="s">
        <v>155</v>
      </c>
      <c r="B14" s="94" t="s">
        <v>151</v>
      </c>
      <c r="C14" s="94" t="s">
        <v>156</v>
      </c>
      <c r="D14" s="95" t="s">
        <v>157</v>
      </c>
      <c r="E14" s="94" t="s">
        <v>154</v>
      </c>
      <c r="F14" s="259">
        <v>18</v>
      </c>
      <c r="G14" s="259">
        <f>ROUND(J14-(J14*$K$6),2)</f>
        <v>765.02</v>
      </c>
      <c r="H14" s="248">
        <f>ROUND(G14*(1+$I$2),2)</f>
        <v>1007.61</v>
      </c>
      <c r="I14" s="248">
        <f>F14*H14</f>
        <v>18136.98</v>
      </c>
      <c r="J14" s="262">
        <v>921.27</v>
      </c>
    </row>
    <row r="15" spans="1:12" ht="53.45" customHeight="1" x14ac:dyDescent="0.2">
      <c r="A15" s="247" t="s">
        <v>158</v>
      </c>
      <c r="B15" s="94" t="s">
        <v>137</v>
      </c>
      <c r="C15" s="94">
        <v>72733</v>
      </c>
      <c r="D15" s="95" t="s">
        <v>159</v>
      </c>
      <c r="E15" s="94" t="s">
        <v>143</v>
      </c>
      <c r="F15" s="248">
        <v>1</v>
      </c>
      <c r="G15" s="259">
        <f>ROUND(J15-(J15*$K$6),2)</f>
        <v>499.93</v>
      </c>
      <c r="H15" s="248">
        <f>ROUND(G15*(1+$I$2),2)</f>
        <v>658.46</v>
      </c>
      <c r="I15" s="248">
        <f>F15*H15</f>
        <v>658.46</v>
      </c>
      <c r="J15" s="262">
        <v>602.03</v>
      </c>
    </row>
    <row r="16" spans="1:12" s="225" customFormat="1" ht="53.45" customHeight="1" x14ac:dyDescent="0.2">
      <c r="A16" s="257" t="s">
        <v>160</v>
      </c>
      <c r="B16" s="258" t="s">
        <v>151</v>
      </c>
      <c r="C16" s="258" t="s">
        <v>161</v>
      </c>
      <c r="D16" s="191" t="s">
        <v>1322</v>
      </c>
      <c r="E16" s="258" t="s">
        <v>94</v>
      </c>
      <c r="F16" s="259">
        <v>346.01</v>
      </c>
      <c r="G16" s="259">
        <f>ROUND(J16-(J16*$K$6),2)</f>
        <v>105.05</v>
      </c>
      <c r="H16" s="259">
        <f>ROUND(G16*(1+$I$2),2)</f>
        <v>138.36000000000001</v>
      </c>
      <c r="I16" s="259">
        <f>F16*H16</f>
        <v>47873.943600000006</v>
      </c>
      <c r="J16" s="263">
        <v>126.5</v>
      </c>
    </row>
    <row r="17" spans="1:10" ht="53.45" customHeight="1" x14ac:dyDescent="0.2">
      <c r="A17" s="252" t="s">
        <v>162</v>
      </c>
      <c r="B17" s="253"/>
      <c r="C17" s="253"/>
      <c r="D17" s="96" t="s">
        <v>163</v>
      </c>
      <c r="E17" s="254"/>
      <c r="F17" s="255"/>
      <c r="G17" s="255">
        <v>0</v>
      </c>
      <c r="H17" s="255"/>
      <c r="I17" s="256">
        <f>SUM(I19:I60)</f>
        <v>447018.81555</v>
      </c>
      <c r="J17" s="255">
        <v>0</v>
      </c>
    </row>
    <row r="18" spans="1:10" ht="53.45" customHeight="1" x14ac:dyDescent="0.2">
      <c r="A18" s="252" t="s">
        <v>164</v>
      </c>
      <c r="B18" s="253"/>
      <c r="C18" s="253"/>
      <c r="D18" s="96" t="s">
        <v>165</v>
      </c>
      <c r="E18" s="254"/>
      <c r="F18" s="255"/>
      <c r="G18" s="255"/>
      <c r="H18" s="255"/>
      <c r="I18" s="256"/>
      <c r="J18" s="255"/>
    </row>
    <row r="19" spans="1:10" ht="53.45" customHeight="1" x14ac:dyDescent="0.2">
      <c r="A19" s="247" t="s">
        <v>166</v>
      </c>
      <c r="B19" s="94" t="s">
        <v>137</v>
      </c>
      <c r="C19" s="94">
        <v>73610</v>
      </c>
      <c r="D19" s="97" t="s">
        <v>167</v>
      </c>
      <c r="E19" s="94" t="s">
        <v>94</v>
      </c>
      <c r="F19" s="264">
        <v>2260.5</v>
      </c>
      <c r="G19" s="259">
        <f>ROUND(J19-(J19*$K$6),2)</f>
        <v>0.91</v>
      </c>
      <c r="H19" s="248">
        <f>ROUND(G19*(1+$I$2),2)</f>
        <v>1.2</v>
      </c>
      <c r="I19" s="248">
        <f>F19*H19</f>
        <v>2712.6</v>
      </c>
      <c r="J19" s="262">
        <v>1.0900000000000001</v>
      </c>
    </row>
    <row r="20" spans="1:10" ht="53.45" customHeight="1" x14ac:dyDescent="0.2">
      <c r="A20" s="247" t="s">
        <v>168</v>
      </c>
      <c r="B20" s="94" t="s">
        <v>137</v>
      </c>
      <c r="C20" s="94" t="s">
        <v>138</v>
      </c>
      <c r="D20" s="97" t="s">
        <v>139</v>
      </c>
      <c r="E20" s="94" t="s">
        <v>140</v>
      </c>
      <c r="F20" s="248">
        <v>1571.18</v>
      </c>
      <c r="G20" s="259">
        <f>ROUND(J20-(J20*$K$6),2)</f>
        <v>0.34</v>
      </c>
      <c r="H20" s="248">
        <f>ROUND(G20*(1+$I$2),2)</f>
        <v>0.45</v>
      </c>
      <c r="I20" s="248">
        <f>F20*H20</f>
        <v>707.03100000000006</v>
      </c>
      <c r="J20" s="262">
        <v>0.41</v>
      </c>
    </row>
    <row r="21" spans="1:10" ht="53.45" customHeight="1" x14ac:dyDescent="0.2">
      <c r="A21" s="247" t="s">
        <v>169</v>
      </c>
      <c r="B21" s="94" t="s">
        <v>170</v>
      </c>
      <c r="C21" s="94">
        <v>65000010</v>
      </c>
      <c r="D21" s="97" t="s">
        <v>171</v>
      </c>
      <c r="E21" s="94" t="s">
        <v>143</v>
      </c>
      <c r="F21" s="248">
        <v>360</v>
      </c>
      <c r="G21" s="259">
        <f>ROUND(J21-(J21*$K$6),2)</f>
        <v>0.55000000000000004</v>
      </c>
      <c r="H21" s="248">
        <f>ROUND(G21*(1+$I$2),2)</f>
        <v>0.72</v>
      </c>
      <c r="I21" s="248">
        <f>F21*H21</f>
        <v>259.2</v>
      </c>
      <c r="J21" s="259">
        <v>0.66</v>
      </c>
    </row>
    <row r="22" spans="1:10" ht="53.45" customHeight="1" x14ac:dyDescent="0.2">
      <c r="A22" s="247" t="s">
        <v>172</v>
      </c>
      <c r="B22" s="94" t="s">
        <v>170</v>
      </c>
      <c r="C22" s="94">
        <v>65000014</v>
      </c>
      <c r="D22" s="97" t="s">
        <v>173</v>
      </c>
      <c r="E22" s="94" t="s">
        <v>140</v>
      </c>
      <c r="F22" s="264">
        <v>376.75</v>
      </c>
      <c r="G22" s="259">
        <f>ROUND(J22-(J22*$K$6),2)</f>
        <v>4.49</v>
      </c>
      <c r="H22" s="248">
        <f>ROUND(G22*(1+$I$2),2)</f>
        <v>5.91</v>
      </c>
      <c r="I22" s="248">
        <f>F22*H22</f>
        <v>2226.5925000000002</v>
      </c>
      <c r="J22" s="259">
        <v>5.41</v>
      </c>
    </row>
    <row r="23" spans="1:10" ht="53.45" customHeight="1" x14ac:dyDescent="0.2">
      <c r="A23" s="247" t="s">
        <v>174</v>
      </c>
      <c r="B23" s="94" t="s">
        <v>170</v>
      </c>
      <c r="C23" s="94">
        <v>65000015</v>
      </c>
      <c r="D23" s="97" t="s">
        <v>175</v>
      </c>
      <c r="E23" s="94" t="s">
        <v>140</v>
      </c>
      <c r="F23" s="264">
        <v>2034.45</v>
      </c>
      <c r="G23" s="259">
        <f>ROUND(J23-(J23*$K$6),2)</f>
        <v>1.89</v>
      </c>
      <c r="H23" s="248">
        <f>ROUND(G23*(1+$I$2),2)</f>
        <v>2.4900000000000002</v>
      </c>
      <c r="I23" s="248">
        <f>F23*H23</f>
        <v>5065.7805000000008</v>
      </c>
      <c r="J23" s="259">
        <v>2.2799999999999998</v>
      </c>
    </row>
    <row r="24" spans="1:10" ht="53.45" customHeight="1" x14ac:dyDescent="0.2">
      <c r="A24" s="252" t="s">
        <v>176</v>
      </c>
      <c r="B24" s="253"/>
      <c r="C24" s="253"/>
      <c r="D24" s="96" t="s">
        <v>177</v>
      </c>
      <c r="E24" s="254"/>
      <c r="F24" s="255"/>
      <c r="G24" s="255"/>
      <c r="H24" s="255"/>
      <c r="I24" s="256"/>
      <c r="J24" s="255"/>
    </row>
    <row r="25" spans="1:10" ht="53.45" customHeight="1" x14ac:dyDescent="0.2">
      <c r="A25" s="247" t="s">
        <v>178</v>
      </c>
      <c r="B25" s="94" t="s">
        <v>137</v>
      </c>
      <c r="C25" s="94">
        <v>90091</v>
      </c>
      <c r="D25" s="97" t="s">
        <v>435</v>
      </c>
      <c r="E25" s="94" t="s">
        <v>179</v>
      </c>
      <c r="F25" s="264">
        <v>2690.97</v>
      </c>
      <c r="G25" s="259">
        <f t="shared" ref="G25:G34" si="0">ROUND(J25-(J25*$K$6),2)</f>
        <v>3.63</v>
      </c>
      <c r="H25" s="248">
        <f t="shared" ref="H25:H34" si="1">ROUND(G25*(1+$I$2),2)</f>
        <v>4.78</v>
      </c>
      <c r="I25" s="248">
        <f t="shared" ref="I25:I34" si="2">F25*H25</f>
        <v>12862.836600000001</v>
      </c>
      <c r="J25" s="262">
        <v>4.37</v>
      </c>
    </row>
    <row r="26" spans="1:10" ht="53.45" customHeight="1" x14ac:dyDescent="0.2">
      <c r="A26" s="247" t="s">
        <v>180</v>
      </c>
      <c r="B26" s="94" t="s">
        <v>137</v>
      </c>
      <c r="C26" s="94">
        <v>90093</v>
      </c>
      <c r="D26" s="97" t="s">
        <v>181</v>
      </c>
      <c r="E26" s="94" t="s">
        <v>179</v>
      </c>
      <c r="F26" s="264">
        <v>368.84</v>
      </c>
      <c r="G26" s="259">
        <f t="shared" si="0"/>
        <v>2.25</v>
      </c>
      <c r="H26" s="248">
        <f t="shared" si="1"/>
        <v>2.96</v>
      </c>
      <c r="I26" s="248">
        <f t="shared" si="2"/>
        <v>1091.7664</v>
      </c>
      <c r="J26" s="262">
        <v>2.71</v>
      </c>
    </row>
    <row r="27" spans="1:10" ht="53.45" customHeight="1" x14ac:dyDescent="0.2">
      <c r="A27" s="247" t="s">
        <v>182</v>
      </c>
      <c r="B27" s="94" t="s">
        <v>137</v>
      </c>
      <c r="C27" s="94">
        <v>93358</v>
      </c>
      <c r="D27" s="97" t="s">
        <v>1266</v>
      </c>
      <c r="E27" s="94" t="s">
        <v>179</v>
      </c>
      <c r="F27" s="95">
        <f>299</f>
        <v>299</v>
      </c>
      <c r="G27" s="259">
        <f t="shared" si="0"/>
        <v>39.78</v>
      </c>
      <c r="H27" s="248">
        <f t="shared" si="1"/>
        <v>52.39</v>
      </c>
      <c r="I27" s="248">
        <f t="shared" si="2"/>
        <v>15664.61</v>
      </c>
      <c r="J27" s="262">
        <v>47.9</v>
      </c>
    </row>
    <row r="28" spans="1:10" ht="53.45" customHeight="1" x14ac:dyDescent="0.2">
      <c r="A28" s="247"/>
      <c r="B28" s="94" t="s">
        <v>151</v>
      </c>
      <c r="C28" s="94" t="s">
        <v>1273</v>
      </c>
      <c r="D28" s="97" t="s">
        <v>1272</v>
      </c>
      <c r="E28" s="94" t="s">
        <v>179</v>
      </c>
      <c r="F28" s="95">
        <v>40.98</v>
      </c>
      <c r="G28" s="259">
        <f t="shared" si="0"/>
        <v>45.66</v>
      </c>
      <c r="H28" s="248">
        <f t="shared" si="1"/>
        <v>60.14</v>
      </c>
      <c r="I28" s="248">
        <f t="shared" si="2"/>
        <v>2464.5371999999998</v>
      </c>
      <c r="J28" s="259">
        <v>54.99</v>
      </c>
    </row>
    <row r="29" spans="1:10" ht="53.45" customHeight="1" x14ac:dyDescent="0.2">
      <c r="A29" s="247" t="s">
        <v>183</v>
      </c>
      <c r="B29" s="94" t="s">
        <v>137</v>
      </c>
      <c r="C29" s="94" t="s">
        <v>184</v>
      </c>
      <c r="D29" s="97" t="s">
        <v>185</v>
      </c>
      <c r="E29" s="94" t="s">
        <v>179</v>
      </c>
      <c r="F29" s="248">
        <v>169.99</v>
      </c>
      <c r="G29" s="259">
        <f t="shared" si="0"/>
        <v>24.13</v>
      </c>
      <c r="H29" s="248">
        <f t="shared" si="1"/>
        <v>31.78</v>
      </c>
      <c r="I29" s="248">
        <f t="shared" si="2"/>
        <v>5402.2822000000006</v>
      </c>
      <c r="J29" s="262">
        <v>29.06</v>
      </c>
    </row>
    <row r="30" spans="1:10" ht="53.45" customHeight="1" x14ac:dyDescent="0.2">
      <c r="A30" s="247" t="s">
        <v>186</v>
      </c>
      <c r="B30" s="94" t="s">
        <v>137</v>
      </c>
      <c r="C30" s="94">
        <v>94097</v>
      </c>
      <c r="D30" s="97" t="s">
        <v>1248</v>
      </c>
      <c r="E30" s="94" t="s">
        <v>187</v>
      </c>
      <c r="F30" s="248">
        <v>2260.5</v>
      </c>
      <c r="G30" s="259">
        <f t="shared" si="0"/>
        <v>3.21</v>
      </c>
      <c r="H30" s="248">
        <f t="shared" si="1"/>
        <v>4.2300000000000004</v>
      </c>
      <c r="I30" s="248">
        <f t="shared" si="2"/>
        <v>9561.9150000000009</v>
      </c>
      <c r="J30" s="262">
        <v>3.86</v>
      </c>
    </row>
    <row r="31" spans="1:10" s="225" customFormat="1" ht="53.45" customHeight="1" x14ac:dyDescent="0.2">
      <c r="A31" s="257" t="s">
        <v>188</v>
      </c>
      <c r="B31" s="258" t="s">
        <v>137</v>
      </c>
      <c r="C31" s="258">
        <v>93382</v>
      </c>
      <c r="D31" s="190" t="s">
        <v>189</v>
      </c>
      <c r="E31" s="258" t="s">
        <v>179</v>
      </c>
      <c r="F31" s="265">
        <v>3359.85</v>
      </c>
      <c r="G31" s="259">
        <f t="shared" si="0"/>
        <v>14.7</v>
      </c>
      <c r="H31" s="259">
        <f t="shared" si="1"/>
        <v>19.36</v>
      </c>
      <c r="I31" s="259">
        <f t="shared" si="2"/>
        <v>65046.695999999996</v>
      </c>
      <c r="J31" s="263">
        <v>17.7</v>
      </c>
    </row>
    <row r="32" spans="1:10" ht="53.45" customHeight="1" x14ac:dyDescent="0.2">
      <c r="A32" s="247" t="s">
        <v>190</v>
      </c>
      <c r="B32" s="94" t="s">
        <v>137</v>
      </c>
      <c r="C32" s="94">
        <v>72896</v>
      </c>
      <c r="D32" s="97" t="s">
        <v>191</v>
      </c>
      <c r="E32" s="94" t="s">
        <v>179</v>
      </c>
      <c r="F32" s="264">
        <f>F34</f>
        <v>314.91000000000003</v>
      </c>
      <c r="G32" s="259">
        <f t="shared" si="0"/>
        <v>2.14</v>
      </c>
      <c r="H32" s="248">
        <f t="shared" si="1"/>
        <v>2.82</v>
      </c>
      <c r="I32" s="248">
        <f t="shared" si="2"/>
        <v>888.0462</v>
      </c>
      <c r="J32" s="262">
        <v>2.58</v>
      </c>
    </row>
    <row r="33" spans="1:10" ht="53.45" customHeight="1" x14ac:dyDescent="0.2">
      <c r="A33" s="247" t="s">
        <v>192</v>
      </c>
      <c r="B33" s="94" t="s">
        <v>137</v>
      </c>
      <c r="C33" s="94">
        <v>93588</v>
      </c>
      <c r="D33" s="97" t="s">
        <v>193</v>
      </c>
      <c r="E33" s="94" t="s">
        <v>194</v>
      </c>
      <c r="F33" s="264">
        <v>3149.1</v>
      </c>
      <c r="G33" s="259">
        <f t="shared" si="0"/>
        <v>1.08</v>
      </c>
      <c r="H33" s="248">
        <f t="shared" si="1"/>
        <v>1.42</v>
      </c>
      <c r="I33" s="248">
        <f t="shared" si="2"/>
        <v>4471.7219999999998</v>
      </c>
      <c r="J33" s="262">
        <v>1.3</v>
      </c>
    </row>
    <row r="34" spans="1:10" ht="53.45" customHeight="1" x14ac:dyDescent="0.2">
      <c r="A34" s="247" t="s">
        <v>195</v>
      </c>
      <c r="B34" s="94" t="s">
        <v>137</v>
      </c>
      <c r="C34" s="94" t="s">
        <v>196</v>
      </c>
      <c r="D34" s="95" t="s">
        <v>197</v>
      </c>
      <c r="E34" s="94" t="s">
        <v>179</v>
      </c>
      <c r="F34" s="264">
        <v>314.91000000000003</v>
      </c>
      <c r="G34" s="259">
        <f t="shared" si="0"/>
        <v>1.1299999999999999</v>
      </c>
      <c r="H34" s="248">
        <f t="shared" si="1"/>
        <v>1.49</v>
      </c>
      <c r="I34" s="248">
        <f t="shared" si="2"/>
        <v>469.21590000000003</v>
      </c>
      <c r="J34" s="262">
        <v>1.36</v>
      </c>
    </row>
    <row r="35" spans="1:10" ht="53.45" customHeight="1" x14ac:dyDescent="0.2">
      <c r="A35" s="252" t="s">
        <v>198</v>
      </c>
      <c r="B35" s="253"/>
      <c r="C35" s="253"/>
      <c r="D35" s="96" t="s">
        <v>199</v>
      </c>
      <c r="E35" s="254"/>
      <c r="F35" s="255"/>
      <c r="G35" s="255"/>
      <c r="H35" s="255"/>
      <c r="I35" s="256"/>
      <c r="J35" s="255"/>
    </row>
    <row r="36" spans="1:10" ht="53.45" customHeight="1" x14ac:dyDescent="0.2">
      <c r="A36" s="247" t="s">
        <v>200</v>
      </c>
      <c r="B36" s="94" t="s">
        <v>137</v>
      </c>
      <c r="C36" s="94">
        <v>94043</v>
      </c>
      <c r="D36" s="95" t="s">
        <v>1257</v>
      </c>
      <c r="E36" s="94" t="s">
        <v>140</v>
      </c>
      <c r="F36" s="264">
        <v>3038.35</v>
      </c>
      <c r="G36" s="259">
        <f>ROUND(J36-(J36*$K$6),2)</f>
        <v>11.43</v>
      </c>
      <c r="H36" s="248">
        <f>ROUND(G36*(1+$I$2),2)</f>
        <v>15.05</v>
      </c>
      <c r="I36" s="248">
        <f>F36*H36</f>
        <v>45727.167500000003</v>
      </c>
      <c r="J36" s="262">
        <v>13.76</v>
      </c>
    </row>
    <row r="37" spans="1:10" s="225" customFormat="1" ht="53.45" customHeight="1" x14ac:dyDescent="0.2">
      <c r="A37" s="257" t="s">
        <v>201</v>
      </c>
      <c r="B37" s="258" t="s">
        <v>137</v>
      </c>
      <c r="C37" s="258">
        <v>94057</v>
      </c>
      <c r="D37" s="191" t="s">
        <v>1323</v>
      </c>
      <c r="E37" s="258" t="s">
        <v>140</v>
      </c>
      <c r="F37" s="265">
        <v>2496.66</v>
      </c>
      <c r="G37" s="259">
        <f>ROUND(J37-(J37*$K$6),2)</f>
        <v>16.170000000000002</v>
      </c>
      <c r="H37" s="259">
        <f>ROUND(G37*(1+$I$2),2)</f>
        <v>21.3</v>
      </c>
      <c r="I37" s="259">
        <f>F37*H37</f>
        <v>53178.858</v>
      </c>
      <c r="J37" s="263">
        <v>19.47</v>
      </c>
    </row>
    <row r="38" spans="1:10" ht="53.45" customHeight="1" x14ac:dyDescent="0.2">
      <c r="A38" s="247" t="s">
        <v>202</v>
      </c>
      <c r="B38" s="94" t="s">
        <v>137</v>
      </c>
      <c r="C38" s="94" t="s">
        <v>203</v>
      </c>
      <c r="D38" s="97" t="s">
        <v>204</v>
      </c>
      <c r="E38" s="94" t="s">
        <v>205</v>
      </c>
      <c r="F38" s="248">
        <f>22.61*0.5</f>
        <v>11.305</v>
      </c>
      <c r="G38" s="259">
        <f>ROUND(J38-(J38*$K$6),2)</f>
        <v>72.180000000000007</v>
      </c>
      <c r="H38" s="248">
        <f>ROUND(G38*(1+$I$2),2)</f>
        <v>95.07</v>
      </c>
      <c r="I38" s="248">
        <f>F38*H38</f>
        <v>1074.7663499999999</v>
      </c>
      <c r="J38" s="262">
        <v>86.92</v>
      </c>
    </row>
    <row r="39" spans="1:10" ht="53.45" customHeight="1" x14ac:dyDescent="0.2">
      <c r="A39" s="247" t="s">
        <v>206</v>
      </c>
      <c r="B39" s="94" t="s">
        <v>137</v>
      </c>
      <c r="C39" s="94" t="s">
        <v>207</v>
      </c>
      <c r="D39" s="97" t="s">
        <v>208</v>
      </c>
      <c r="E39" s="94" t="s">
        <v>109</v>
      </c>
      <c r="F39" s="248">
        <v>679.96</v>
      </c>
      <c r="G39" s="259">
        <f>ROUND(J39-(J39*$K$6),2)</f>
        <v>3.73</v>
      </c>
      <c r="H39" s="248">
        <f>ROUND(G39*(1+$I$2),2)</f>
        <v>4.91</v>
      </c>
      <c r="I39" s="248">
        <f>F39*H39</f>
        <v>3338.6036000000004</v>
      </c>
      <c r="J39" s="262">
        <v>4.49</v>
      </c>
    </row>
    <row r="40" spans="1:10" ht="53.45" customHeight="1" x14ac:dyDescent="0.2">
      <c r="A40" s="252" t="s">
        <v>209</v>
      </c>
      <c r="B40" s="253"/>
      <c r="C40" s="253"/>
      <c r="D40" s="96" t="s">
        <v>210</v>
      </c>
      <c r="E40" s="254"/>
      <c r="F40" s="255"/>
      <c r="G40" s="255"/>
      <c r="H40" s="255"/>
      <c r="I40" s="256"/>
      <c r="J40" s="255"/>
    </row>
    <row r="41" spans="1:10" ht="53.45" customHeight="1" x14ac:dyDescent="0.2">
      <c r="A41" s="247" t="s">
        <v>211</v>
      </c>
      <c r="B41" s="94" t="s">
        <v>137</v>
      </c>
      <c r="C41" s="94" t="s">
        <v>212</v>
      </c>
      <c r="D41" s="97" t="s">
        <v>213</v>
      </c>
      <c r="E41" s="94" t="s">
        <v>143</v>
      </c>
      <c r="F41" s="248">
        <v>24</v>
      </c>
      <c r="G41" s="259">
        <f>ROUND(J41-(J41*$K$6),2)</f>
        <v>783.56</v>
      </c>
      <c r="H41" s="248">
        <f t="shared" ref="H41:H47" si="3">ROUND(G41*(1+$I$2),2)</f>
        <v>1032.03</v>
      </c>
      <c r="I41" s="248">
        <f t="shared" ref="I41:I47" si="4">F41*H41</f>
        <v>24768.720000000001</v>
      </c>
      <c r="J41" s="262">
        <v>943.59</v>
      </c>
    </row>
    <row r="42" spans="1:10" ht="53.45" customHeight="1" x14ac:dyDescent="0.2">
      <c r="A42" s="247" t="s">
        <v>214</v>
      </c>
      <c r="B42" s="94" t="s">
        <v>137</v>
      </c>
      <c r="C42" s="94" t="s">
        <v>215</v>
      </c>
      <c r="D42" s="97" t="s">
        <v>216</v>
      </c>
      <c r="E42" s="94" t="s">
        <v>143</v>
      </c>
      <c r="F42" s="248">
        <v>4</v>
      </c>
      <c r="G42" s="259">
        <f t="shared" ref="G42:G47" si="5">ROUND(J42-(J42*$K$6),2)</f>
        <v>883.86</v>
      </c>
      <c r="H42" s="248">
        <f t="shared" si="3"/>
        <v>1164.1300000000001</v>
      </c>
      <c r="I42" s="248">
        <f t="shared" si="4"/>
        <v>4656.5200000000004</v>
      </c>
      <c r="J42" s="262">
        <v>1064.3800000000001</v>
      </c>
    </row>
    <row r="43" spans="1:10" ht="53.45" customHeight="1" x14ac:dyDescent="0.2">
      <c r="A43" s="247" t="s">
        <v>217</v>
      </c>
      <c r="B43" s="94" t="s">
        <v>137</v>
      </c>
      <c r="C43" s="94" t="s">
        <v>218</v>
      </c>
      <c r="D43" s="97" t="s">
        <v>219</v>
      </c>
      <c r="E43" s="94" t="s">
        <v>143</v>
      </c>
      <c r="F43" s="248">
        <v>2</v>
      </c>
      <c r="G43" s="259">
        <f t="shared" si="5"/>
        <v>890.22</v>
      </c>
      <c r="H43" s="248">
        <f t="shared" si="3"/>
        <v>1172.51</v>
      </c>
      <c r="I43" s="248">
        <f t="shared" si="4"/>
        <v>2345.02</v>
      </c>
      <c r="J43" s="262">
        <v>1072.04</v>
      </c>
    </row>
    <row r="44" spans="1:10" ht="53.45" customHeight="1" x14ac:dyDescent="0.2">
      <c r="A44" s="247" t="s">
        <v>220</v>
      </c>
      <c r="B44" s="94" t="s">
        <v>137</v>
      </c>
      <c r="C44" s="94" t="s">
        <v>221</v>
      </c>
      <c r="D44" s="97" t="s">
        <v>222</v>
      </c>
      <c r="E44" s="94" t="s">
        <v>143</v>
      </c>
      <c r="F44" s="248">
        <v>5</v>
      </c>
      <c r="G44" s="259">
        <f t="shared" si="5"/>
        <v>1009.91</v>
      </c>
      <c r="H44" s="248">
        <f t="shared" si="3"/>
        <v>1330.15</v>
      </c>
      <c r="I44" s="248">
        <f t="shared" si="4"/>
        <v>6650.75</v>
      </c>
      <c r="J44" s="262">
        <v>1216.17</v>
      </c>
    </row>
    <row r="45" spans="1:10" ht="53.45" customHeight="1" x14ac:dyDescent="0.2">
      <c r="A45" s="247" t="s">
        <v>223</v>
      </c>
      <c r="B45" s="94" t="s">
        <v>137</v>
      </c>
      <c r="C45" s="94" t="s">
        <v>224</v>
      </c>
      <c r="D45" s="97" t="s">
        <v>225</v>
      </c>
      <c r="E45" s="94" t="s">
        <v>143</v>
      </c>
      <c r="F45" s="248">
        <v>1</v>
      </c>
      <c r="G45" s="259">
        <f t="shared" si="5"/>
        <v>1053.9100000000001</v>
      </c>
      <c r="H45" s="248">
        <f t="shared" si="3"/>
        <v>1388.1</v>
      </c>
      <c r="I45" s="248">
        <f t="shared" si="4"/>
        <v>1388.1</v>
      </c>
      <c r="J45" s="262">
        <v>1269.1600000000001</v>
      </c>
    </row>
    <row r="46" spans="1:10" ht="53.45" customHeight="1" x14ac:dyDescent="0.2">
      <c r="A46" s="247" t="s">
        <v>226</v>
      </c>
      <c r="B46" s="94" t="s">
        <v>137</v>
      </c>
      <c r="C46" s="94" t="s">
        <v>227</v>
      </c>
      <c r="D46" s="97" t="s">
        <v>228</v>
      </c>
      <c r="E46" s="94" t="s">
        <v>143</v>
      </c>
      <c r="F46" s="248">
        <v>2</v>
      </c>
      <c r="G46" s="259">
        <f t="shared" si="5"/>
        <v>1266.8499999999999</v>
      </c>
      <c r="H46" s="248">
        <f t="shared" si="3"/>
        <v>1668.57</v>
      </c>
      <c r="I46" s="248">
        <f t="shared" si="4"/>
        <v>3337.14</v>
      </c>
      <c r="J46" s="262">
        <v>1525.59</v>
      </c>
    </row>
    <row r="47" spans="1:10" ht="53.45" customHeight="1" x14ac:dyDescent="0.2">
      <c r="A47" s="247" t="s">
        <v>229</v>
      </c>
      <c r="B47" s="94" t="s">
        <v>137</v>
      </c>
      <c r="C47" s="94" t="s">
        <v>230</v>
      </c>
      <c r="D47" s="97" t="s">
        <v>231</v>
      </c>
      <c r="E47" s="94" t="s">
        <v>143</v>
      </c>
      <c r="F47" s="248">
        <v>2</v>
      </c>
      <c r="G47" s="259">
        <f t="shared" si="5"/>
        <v>1331.2</v>
      </c>
      <c r="H47" s="248">
        <f t="shared" si="3"/>
        <v>1753.32</v>
      </c>
      <c r="I47" s="248">
        <f t="shared" si="4"/>
        <v>3506.64</v>
      </c>
      <c r="J47" s="262">
        <v>1603.08</v>
      </c>
    </row>
    <row r="48" spans="1:10" ht="53.45" customHeight="1" x14ac:dyDescent="0.2">
      <c r="A48" s="252" t="s">
        <v>232</v>
      </c>
      <c r="B48" s="253"/>
      <c r="C48" s="253"/>
      <c r="D48" s="96" t="s">
        <v>233</v>
      </c>
      <c r="E48" s="254"/>
      <c r="F48" s="255"/>
      <c r="G48" s="255"/>
      <c r="H48" s="255"/>
      <c r="I48" s="256"/>
      <c r="J48" s="255"/>
    </row>
    <row r="49" spans="1:10" ht="53.45" customHeight="1" x14ac:dyDescent="0.2">
      <c r="A49" s="247" t="s">
        <v>234</v>
      </c>
      <c r="B49" s="94" t="s">
        <v>137</v>
      </c>
      <c r="C49" s="94">
        <v>73607</v>
      </c>
      <c r="D49" s="97" t="s">
        <v>235</v>
      </c>
      <c r="E49" s="94" t="s">
        <v>143</v>
      </c>
      <c r="F49" s="264">
        <v>40</v>
      </c>
      <c r="G49" s="259">
        <f>ROUND(J49-(J49*$K$6),2)</f>
        <v>54.52</v>
      </c>
      <c r="H49" s="248">
        <f>ROUND(G49*(1+$I$2),2)</f>
        <v>71.81</v>
      </c>
      <c r="I49" s="248">
        <f>F49*H49</f>
        <v>2872.4</v>
      </c>
      <c r="J49" s="262">
        <v>65.650000000000006</v>
      </c>
    </row>
    <row r="50" spans="1:10" ht="53.45" customHeight="1" x14ac:dyDescent="0.2">
      <c r="A50" s="247" t="s">
        <v>236</v>
      </c>
      <c r="B50" s="94" t="s">
        <v>137</v>
      </c>
      <c r="C50" s="94">
        <v>90734</v>
      </c>
      <c r="D50" s="97" t="s">
        <v>237</v>
      </c>
      <c r="E50" s="94" t="s">
        <v>94</v>
      </c>
      <c r="F50" s="264">
        <v>2260.5</v>
      </c>
      <c r="G50" s="259">
        <f>ROUND(J50-(J50*$K$6),2)</f>
        <v>2.02</v>
      </c>
      <c r="H50" s="248">
        <f>ROUND(G50*(1+$I$2),2)</f>
        <v>2.66</v>
      </c>
      <c r="I50" s="248">
        <f>F50*H50</f>
        <v>6012.93</v>
      </c>
      <c r="J50" s="262">
        <v>2.4300000000000002</v>
      </c>
    </row>
    <row r="51" spans="1:10" ht="53.45" customHeight="1" x14ac:dyDescent="0.2">
      <c r="A51" s="252" t="s">
        <v>238</v>
      </c>
      <c r="B51" s="253"/>
      <c r="C51" s="253"/>
      <c r="D51" s="96" t="s">
        <v>239</v>
      </c>
      <c r="E51" s="254"/>
      <c r="F51" s="255"/>
      <c r="G51" s="255"/>
      <c r="H51" s="255"/>
      <c r="I51" s="256"/>
      <c r="J51" s="255"/>
    </row>
    <row r="52" spans="1:10" ht="53.45" customHeight="1" x14ac:dyDescent="0.2">
      <c r="A52" s="247" t="s">
        <v>240</v>
      </c>
      <c r="B52" s="94" t="s">
        <v>137</v>
      </c>
      <c r="C52" s="94">
        <v>41936</v>
      </c>
      <c r="D52" s="97" t="s">
        <v>1255</v>
      </c>
      <c r="E52" s="94" t="s">
        <v>94</v>
      </c>
      <c r="F52" s="264">
        <f>F19</f>
        <v>2260.5</v>
      </c>
      <c r="G52" s="259">
        <f>ROUND(J52-(J52*$K$6),2)</f>
        <v>24.9</v>
      </c>
      <c r="H52" s="248">
        <f>ROUND(G52*(1+$I$1),2)</f>
        <v>30.5</v>
      </c>
      <c r="I52" s="248">
        <f>F52*H52</f>
        <v>68945.25</v>
      </c>
      <c r="J52" s="262">
        <v>29.99</v>
      </c>
    </row>
    <row r="53" spans="1:10" ht="53.45" customHeight="1" x14ac:dyDescent="0.2">
      <c r="A53" s="247" t="s">
        <v>241</v>
      </c>
      <c r="B53" s="94" t="s">
        <v>137</v>
      </c>
      <c r="C53" s="94">
        <v>21090</v>
      </c>
      <c r="D53" s="97" t="s">
        <v>242</v>
      </c>
      <c r="E53" s="94" t="s">
        <v>143</v>
      </c>
      <c r="F53" s="248">
        <v>40</v>
      </c>
      <c r="G53" s="259">
        <f>ROUND(J53-(J53*$K$6),2)</f>
        <v>336.02</v>
      </c>
      <c r="H53" s="248">
        <f>ROUND(G53*(1+$I$1),2)</f>
        <v>411.62</v>
      </c>
      <c r="I53" s="248">
        <f>F53*H53</f>
        <v>16464.8</v>
      </c>
      <c r="J53" s="262">
        <v>404.65</v>
      </c>
    </row>
    <row r="54" spans="1:10" ht="53.45" customHeight="1" x14ac:dyDescent="0.2">
      <c r="A54" s="252" t="s">
        <v>243</v>
      </c>
      <c r="B54" s="253"/>
      <c r="C54" s="253"/>
      <c r="D54" s="96" t="s">
        <v>244</v>
      </c>
      <c r="E54" s="254"/>
      <c r="F54" s="255"/>
      <c r="G54" s="255"/>
      <c r="H54" s="255"/>
      <c r="I54" s="256"/>
      <c r="J54" s="255"/>
    </row>
    <row r="55" spans="1:10" ht="53.45" customHeight="1" x14ac:dyDescent="0.2">
      <c r="A55" s="247" t="s">
        <v>245</v>
      </c>
      <c r="B55" s="94" t="s">
        <v>137</v>
      </c>
      <c r="C55" s="94">
        <v>92970</v>
      </c>
      <c r="D55" s="97" t="s">
        <v>246</v>
      </c>
      <c r="E55" s="94" t="s">
        <v>179</v>
      </c>
      <c r="F55" s="264">
        <v>52.49</v>
      </c>
      <c r="G55" s="259">
        <f t="shared" ref="G55:G60" si="6">ROUND(J55-(J55*$K$6),2)</f>
        <v>6.89</v>
      </c>
      <c r="H55" s="248">
        <f t="shared" ref="H55:H60" si="7">ROUND(G55*(1+$I$2),2)</f>
        <v>9.07</v>
      </c>
      <c r="I55" s="248">
        <f t="shared" ref="I55:I60" si="8">F55*H55</f>
        <v>476.08430000000004</v>
      </c>
      <c r="J55" s="262">
        <v>8.3000000000000007</v>
      </c>
    </row>
    <row r="56" spans="1:10" ht="53.45" customHeight="1" x14ac:dyDescent="0.2">
      <c r="A56" s="247" t="s">
        <v>247</v>
      </c>
      <c r="B56" s="94" t="s">
        <v>137</v>
      </c>
      <c r="C56" s="94">
        <v>73711</v>
      </c>
      <c r="D56" s="97" t="s">
        <v>248</v>
      </c>
      <c r="E56" s="94" t="s">
        <v>179</v>
      </c>
      <c r="F56" s="264">
        <v>209.96</v>
      </c>
      <c r="G56" s="259">
        <f t="shared" si="6"/>
        <v>66.47</v>
      </c>
      <c r="H56" s="248">
        <f t="shared" si="7"/>
        <v>87.55</v>
      </c>
      <c r="I56" s="248">
        <f t="shared" si="8"/>
        <v>18381.998</v>
      </c>
      <c r="J56" s="262">
        <v>80.040000000000006</v>
      </c>
    </row>
    <row r="57" spans="1:10" ht="53.45" customHeight="1" x14ac:dyDescent="0.2">
      <c r="A57" s="247" t="s">
        <v>249</v>
      </c>
      <c r="B57" s="94" t="s">
        <v>137</v>
      </c>
      <c r="C57" s="94">
        <v>72943</v>
      </c>
      <c r="D57" s="97" t="s">
        <v>250</v>
      </c>
      <c r="E57" s="94" t="s">
        <v>140</v>
      </c>
      <c r="F57" s="264">
        <v>1049.77</v>
      </c>
      <c r="G57" s="259">
        <f t="shared" si="6"/>
        <v>0.99</v>
      </c>
      <c r="H57" s="248">
        <f t="shared" si="7"/>
        <v>1.3</v>
      </c>
      <c r="I57" s="248">
        <f t="shared" si="8"/>
        <v>1364.701</v>
      </c>
      <c r="J57" s="262">
        <v>1.19</v>
      </c>
    </row>
    <row r="58" spans="1:10" ht="53.45" customHeight="1" x14ac:dyDescent="0.2">
      <c r="A58" s="247" t="s">
        <v>251</v>
      </c>
      <c r="B58" s="94" t="s">
        <v>137</v>
      </c>
      <c r="C58" s="94">
        <v>72945</v>
      </c>
      <c r="D58" s="97" t="s">
        <v>252</v>
      </c>
      <c r="E58" s="94" t="s">
        <v>140</v>
      </c>
      <c r="F58" s="264">
        <v>1049.77</v>
      </c>
      <c r="G58" s="259">
        <f t="shared" si="6"/>
        <v>3.45</v>
      </c>
      <c r="H58" s="248">
        <f t="shared" si="7"/>
        <v>4.54</v>
      </c>
      <c r="I58" s="248">
        <f t="shared" si="8"/>
        <v>4765.9557999999997</v>
      </c>
      <c r="J58" s="262">
        <v>4.1500000000000004</v>
      </c>
    </row>
    <row r="59" spans="1:10" ht="53.45" customHeight="1" x14ac:dyDescent="0.2">
      <c r="A59" s="247" t="s">
        <v>253</v>
      </c>
      <c r="B59" s="94" t="s">
        <v>151</v>
      </c>
      <c r="C59" s="94" t="s">
        <v>1274</v>
      </c>
      <c r="D59" s="97" t="s">
        <v>1275</v>
      </c>
      <c r="E59" s="94" t="s">
        <v>254</v>
      </c>
      <c r="F59" s="264">
        <v>128.6</v>
      </c>
      <c r="G59" s="259">
        <f t="shared" si="6"/>
        <v>178.42</v>
      </c>
      <c r="H59" s="248">
        <f t="shared" si="7"/>
        <v>235</v>
      </c>
      <c r="I59" s="248">
        <f t="shared" si="8"/>
        <v>30221</v>
      </c>
      <c r="J59" s="259">
        <v>214.86</v>
      </c>
    </row>
    <row r="60" spans="1:10" ht="53.45" customHeight="1" x14ac:dyDescent="0.2">
      <c r="A60" s="247" t="s">
        <v>255</v>
      </c>
      <c r="B60" s="94" t="s">
        <v>137</v>
      </c>
      <c r="C60" s="94">
        <v>93177</v>
      </c>
      <c r="D60" s="97" t="s">
        <v>256</v>
      </c>
      <c r="E60" s="94" t="s">
        <v>257</v>
      </c>
      <c r="F60" s="264">
        <v>12859.71</v>
      </c>
      <c r="G60" s="259">
        <f t="shared" si="6"/>
        <v>1.1000000000000001</v>
      </c>
      <c r="H60" s="248">
        <f t="shared" si="7"/>
        <v>1.45</v>
      </c>
      <c r="I60" s="248">
        <f t="shared" si="8"/>
        <v>18646.5795</v>
      </c>
      <c r="J60" s="262">
        <v>1.32</v>
      </c>
    </row>
    <row r="61" spans="1:10" ht="53.45" customHeight="1" x14ac:dyDescent="0.2">
      <c r="A61" s="252" t="s">
        <v>258</v>
      </c>
      <c r="B61" s="253"/>
      <c r="C61" s="254"/>
      <c r="D61" s="96" t="s">
        <v>259</v>
      </c>
      <c r="E61" s="254"/>
      <c r="F61" s="255"/>
      <c r="G61" s="255"/>
      <c r="H61" s="255"/>
      <c r="I61" s="256">
        <f>SUM(I63:I73)</f>
        <v>175080.14300000001</v>
      </c>
      <c r="J61" s="255"/>
    </row>
    <row r="62" spans="1:10" ht="53.45" customHeight="1" x14ac:dyDescent="0.2">
      <c r="A62" s="252" t="s">
        <v>260</v>
      </c>
      <c r="B62" s="253"/>
      <c r="C62" s="253"/>
      <c r="D62" s="96" t="s">
        <v>259</v>
      </c>
      <c r="E62" s="254"/>
      <c r="F62" s="255"/>
      <c r="G62" s="255"/>
      <c r="H62" s="255"/>
      <c r="I62" s="256"/>
      <c r="J62" s="255"/>
    </row>
    <row r="63" spans="1:10" ht="53.45" customHeight="1" x14ac:dyDescent="0.2">
      <c r="A63" s="247" t="s">
        <v>261</v>
      </c>
      <c r="B63" s="94" t="s">
        <v>137</v>
      </c>
      <c r="C63" s="94">
        <v>73658</v>
      </c>
      <c r="D63" s="97" t="s">
        <v>262</v>
      </c>
      <c r="E63" s="94" t="s">
        <v>143</v>
      </c>
      <c r="F63" s="266">
        <v>136</v>
      </c>
      <c r="G63" s="259">
        <f>ROUND(J63-(J63*$K$6),2)</f>
        <v>351.43</v>
      </c>
      <c r="H63" s="248">
        <f>ROUND(G63*(1+$I$2),2)</f>
        <v>462.87</v>
      </c>
      <c r="I63" s="248">
        <f>F63*H63</f>
        <v>62950.32</v>
      </c>
      <c r="J63" s="262">
        <v>423.2</v>
      </c>
    </row>
    <row r="64" spans="1:10" ht="53.45" customHeight="1" x14ac:dyDescent="0.2">
      <c r="A64" s="247" t="s">
        <v>263</v>
      </c>
      <c r="B64" s="94" t="s">
        <v>137</v>
      </c>
      <c r="C64" s="94">
        <v>93352</v>
      </c>
      <c r="D64" s="97" t="s">
        <v>264</v>
      </c>
      <c r="E64" s="94" t="s">
        <v>143</v>
      </c>
      <c r="F64" s="266">
        <v>136</v>
      </c>
      <c r="G64" s="259">
        <f>ROUND(J64-(J64*$K$6),2)</f>
        <v>319.31</v>
      </c>
      <c r="H64" s="248">
        <f>ROUND(G64*(1+$I$2),2)</f>
        <v>420.56</v>
      </c>
      <c r="I64" s="248">
        <f>F64*H64</f>
        <v>57196.160000000003</v>
      </c>
      <c r="J64" s="262">
        <v>384.52</v>
      </c>
    </row>
    <row r="65" spans="1:10" ht="53.45" customHeight="1" x14ac:dyDescent="0.2">
      <c r="A65" s="247" t="s">
        <v>265</v>
      </c>
      <c r="B65" s="94" t="s">
        <v>137</v>
      </c>
      <c r="C65" s="94">
        <v>72896</v>
      </c>
      <c r="D65" s="97" t="s">
        <v>191</v>
      </c>
      <c r="E65" s="94" t="s">
        <v>179</v>
      </c>
      <c r="F65" s="264">
        <v>66.44</v>
      </c>
      <c r="G65" s="259">
        <f>ROUND(J65-(J65*$K$6),2)</f>
        <v>2.14</v>
      </c>
      <c r="H65" s="248">
        <f>ROUND(G65*(1+$I$2),2)</f>
        <v>2.82</v>
      </c>
      <c r="I65" s="248">
        <f>F65*H65</f>
        <v>187.36079999999998</v>
      </c>
      <c r="J65" s="262">
        <v>2.58</v>
      </c>
    </row>
    <row r="66" spans="1:10" ht="53.45" customHeight="1" x14ac:dyDescent="0.2">
      <c r="A66" s="247" t="s">
        <v>266</v>
      </c>
      <c r="B66" s="94" t="s">
        <v>137</v>
      </c>
      <c r="C66" s="94">
        <v>93588</v>
      </c>
      <c r="D66" s="97" t="s">
        <v>193</v>
      </c>
      <c r="E66" s="94" t="s">
        <v>194</v>
      </c>
      <c r="F66" s="264">
        <v>664.43</v>
      </c>
      <c r="G66" s="259">
        <f>ROUND(J66-(J66*$K$6),2)</f>
        <v>1.08</v>
      </c>
      <c r="H66" s="248">
        <f>ROUND(G66*(1+$I$2),2)</f>
        <v>1.42</v>
      </c>
      <c r="I66" s="248">
        <f>F66*H66</f>
        <v>943.49059999999986</v>
      </c>
      <c r="J66" s="262">
        <v>1.3</v>
      </c>
    </row>
    <row r="67" spans="1:10" ht="53.45" customHeight="1" x14ac:dyDescent="0.2">
      <c r="A67" s="247" t="s">
        <v>267</v>
      </c>
      <c r="B67" s="94" t="s">
        <v>137</v>
      </c>
      <c r="C67" s="94" t="s">
        <v>196</v>
      </c>
      <c r="D67" s="95" t="s">
        <v>197</v>
      </c>
      <c r="E67" s="94" t="s">
        <v>179</v>
      </c>
      <c r="F67" s="264">
        <v>66.44</v>
      </c>
      <c r="G67" s="259">
        <f>ROUND(J67-(J67*$K$6),2)</f>
        <v>1.1299999999999999</v>
      </c>
      <c r="H67" s="248">
        <f>ROUND(G67*(1+$I$2),2)</f>
        <v>1.49</v>
      </c>
      <c r="I67" s="248">
        <f>F67*H67</f>
        <v>98.995599999999996</v>
      </c>
      <c r="J67" s="262">
        <v>1.36</v>
      </c>
    </row>
    <row r="68" spans="1:10" ht="53.45" customHeight="1" x14ac:dyDescent="0.2">
      <c r="A68" s="252" t="s">
        <v>268</v>
      </c>
      <c r="B68" s="253"/>
      <c r="C68" s="253"/>
      <c r="D68" s="96" t="s">
        <v>244</v>
      </c>
      <c r="E68" s="254"/>
      <c r="F68" s="255"/>
      <c r="G68" s="255"/>
      <c r="H68" s="255"/>
      <c r="I68" s="256"/>
      <c r="J68" s="255"/>
    </row>
    <row r="69" spans="1:10" ht="53.45" customHeight="1" x14ac:dyDescent="0.2">
      <c r="A69" s="247" t="s">
        <v>269</v>
      </c>
      <c r="B69" s="94" t="s">
        <v>137</v>
      </c>
      <c r="C69" s="94">
        <v>92970</v>
      </c>
      <c r="D69" s="97" t="s">
        <v>246</v>
      </c>
      <c r="E69" s="94" t="s">
        <v>179</v>
      </c>
      <c r="F69" s="248">
        <v>40.799999999999997</v>
      </c>
      <c r="G69" s="259">
        <f>ROUND(J69-(J69*$K$6),2)</f>
        <v>6.89</v>
      </c>
      <c r="H69" s="248">
        <f>ROUND(G69*(1+$I$2),2)</f>
        <v>9.07</v>
      </c>
      <c r="I69" s="248">
        <f>F69*H69</f>
        <v>370.05599999999998</v>
      </c>
      <c r="J69" s="262">
        <v>8.3000000000000007</v>
      </c>
    </row>
    <row r="70" spans="1:10" ht="53.45" customHeight="1" x14ac:dyDescent="0.2">
      <c r="A70" s="247" t="s">
        <v>270</v>
      </c>
      <c r="B70" s="94" t="s">
        <v>137</v>
      </c>
      <c r="C70" s="94">
        <v>73711</v>
      </c>
      <c r="D70" s="97" t="s">
        <v>271</v>
      </c>
      <c r="E70" s="94" t="s">
        <v>179</v>
      </c>
      <c r="F70" s="264">
        <v>163.19999999999999</v>
      </c>
      <c r="G70" s="259">
        <f>ROUND(J70-(J70*$K$6),2)</f>
        <v>66.47</v>
      </c>
      <c r="H70" s="248">
        <f>ROUND(G70*(1+$I$2),2)</f>
        <v>87.55</v>
      </c>
      <c r="I70" s="248">
        <f>F70*H70</f>
        <v>14288.159999999998</v>
      </c>
      <c r="J70" s="262">
        <v>80.040000000000006</v>
      </c>
    </row>
    <row r="71" spans="1:10" ht="53.45" customHeight="1" x14ac:dyDescent="0.2">
      <c r="A71" s="247" t="s">
        <v>272</v>
      </c>
      <c r="B71" s="94" t="s">
        <v>137</v>
      </c>
      <c r="C71" s="94">
        <v>72943</v>
      </c>
      <c r="D71" s="97" t="s">
        <v>250</v>
      </c>
      <c r="E71" s="94" t="s">
        <v>140</v>
      </c>
      <c r="F71" s="248">
        <v>816</v>
      </c>
      <c r="G71" s="259">
        <f>ROUND(J71-(J71*$K$6),2)</f>
        <v>0.99</v>
      </c>
      <c r="H71" s="248">
        <f>ROUND(G71*(1+$I$2),2)</f>
        <v>1.3</v>
      </c>
      <c r="I71" s="248">
        <f>F71*H71</f>
        <v>1060.8</v>
      </c>
      <c r="J71" s="262">
        <v>1.19</v>
      </c>
    </row>
    <row r="72" spans="1:10" ht="53.45" customHeight="1" x14ac:dyDescent="0.2">
      <c r="A72" s="247" t="s">
        <v>273</v>
      </c>
      <c r="B72" s="94" t="s">
        <v>151</v>
      </c>
      <c r="C72" s="94" t="s">
        <v>1274</v>
      </c>
      <c r="D72" s="97" t="s">
        <v>1275</v>
      </c>
      <c r="E72" s="94" t="s">
        <v>254</v>
      </c>
      <c r="F72" s="248">
        <v>99.96</v>
      </c>
      <c r="G72" s="259">
        <f>ROUND(J72-(J72*$K$6),2)</f>
        <v>178.42</v>
      </c>
      <c r="H72" s="248">
        <f>ROUND(G72*(1+$I$2),2)</f>
        <v>235</v>
      </c>
      <c r="I72" s="248">
        <f>F72*H72</f>
        <v>23490.6</v>
      </c>
      <c r="J72" s="259">
        <v>214.86</v>
      </c>
    </row>
    <row r="73" spans="1:10" ht="53.45" customHeight="1" x14ac:dyDescent="0.2">
      <c r="A73" s="247" t="s">
        <v>274</v>
      </c>
      <c r="B73" s="94" t="s">
        <v>137</v>
      </c>
      <c r="C73" s="94">
        <v>93177</v>
      </c>
      <c r="D73" s="97" t="s">
        <v>275</v>
      </c>
      <c r="E73" s="94" t="s">
        <v>257</v>
      </c>
      <c r="F73" s="248">
        <v>9996</v>
      </c>
      <c r="G73" s="259">
        <f>ROUND(J73-(J73*$K$6),2)</f>
        <v>1.1000000000000001</v>
      </c>
      <c r="H73" s="248">
        <f>ROUND(G73*(1+$I$2),2)</f>
        <v>1.45</v>
      </c>
      <c r="I73" s="248">
        <f>F73*H73</f>
        <v>14494.199999999999</v>
      </c>
      <c r="J73" s="262">
        <v>1.32</v>
      </c>
    </row>
    <row r="74" spans="1:10" ht="53.45" customHeight="1" x14ac:dyDescent="0.2">
      <c r="A74" s="252" t="s">
        <v>276</v>
      </c>
      <c r="B74" s="253"/>
      <c r="C74" s="253"/>
      <c r="D74" s="96" t="s">
        <v>277</v>
      </c>
      <c r="E74" s="254"/>
      <c r="F74" s="255"/>
      <c r="G74" s="255"/>
      <c r="H74" s="255"/>
      <c r="I74" s="256">
        <f>SUM(I75:I183)</f>
        <v>221387.63804999995</v>
      </c>
      <c r="J74" s="255"/>
    </row>
    <row r="75" spans="1:10" ht="53.45" customHeight="1" x14ac:dyDescent="0.2">
      <c r="A75" s="252" t="s">
        <v>278</v>
      </c>
      <c r="B75" s="253"/>
      <c r="C75" s="253"/>
      <c r="D75" s="96" t="s">
        <v>279</v>
      </c>
      <c r="E75" s="254"/>
      <c r="F75" s="255"/>
      <c r="G75" s="255"/>
      <c r="H75" s="255"/>
      <c r="I75" s="256"/>
      <c r="J75" s="255"/>
    </row>
    <row r="76" spans="1:10" ht="53.45" customHeight="1" x14ac:dyDescent="0.2">
      <c r="A76" s="247" t="s">
        <v>280</v>
      </c>
      <c r="B76" s="94" t="s">
        <v>137</v>
      </c>
      <c r="C76" s="94" t="s">
        <v>138</v>
      </c>
      <c r="D76" s="97" t="s">
        <v>139</v>
      </c>
      <c r="E76" s="94" t="s">
        <v>140</v>
      </c>
      <c r="F76" s="248">
        <v>100</v>
      </c>
      <c r="G76" s="259">
        <f>ROUND(J76-(J76*$K$6),2)</f>
        <v>0.34</v>
      </c>
      <c r="H76" s="248">
        <f>ROUND(G76*(1+$I$2),2)</f>
        <v>0.45</v>
      </c>
      <c r="I76" s="248">
        <f>F76*H76</f>
        <v>45</v>
      </c>
      <c r="J76" s="262">
        <v>0.41</v>
      </c>
    </row>
    <row r="77" spans="1:10" ht="53.45" customHeight="1" x14ac:dyDescent="0.2">
      <c r="A77" s="247" t="s">
        <v>281</v>
      </c>
      <c r="B77" s="94" t="s">
        <v>137</v>
      </c>
      <c r="C77" s="94">
        <v>94097</v>
      </c>
      <c r="D77" s="97" t="s">
        <v>1248</v>
      </c>
      <c r="E77" s="94" t="s">
        <v>140</v>
      </c>
      <c r="F77" s="248">
        <v>100</v>
      </c>
      <c r="G77" s="259">
        <f>ROUND(J77-(J77*$K$6),2)</f>
        <v>3.21</v>
      </c>
      <c r="H77" s="248">
        <f>ROUND(G77*(1+$I$2),2)</f>
        <v>4.2300000000000004</v>
      </c>
      <c r="I77" s="248">
        <f>F77*H77</f>
        <v>423.00000000000006</v>
      </c>
      <c r="J77" s="262">
        <v>3.86</v>
      </c>
    </row>
    <row r="78" spans="1:10" ht="53.45" customHeight="1" x14ac:dyDescent="0.2">
      <c r="A78" s="247" t="s">
        <v>282</v>
      </c>
      <c r="B78" s="94" t="s">
        <v>137</v>
      </c>
      <c r="C78" s="94" t="s">
        <v>283</v>
      </c>
      <c r="D78" s="97" t="s">
        <v>284</v>
      </c>
      <c r="E78" s="94" t="s">
        <v>285</v>
      </c>
      <c r="F78" s="248">
        <v>40</v>
      </c>
      <c r="G78" s="259">
        <f>ROUND(J78-(J78*$K$6),2)</f>
        <v>33.96</v>
      </c>
      <c r="H78" s="248">
        <f>ROUND(G78*(1+$I$2),2)</f>
        <v>44.73</v>
      </c>
      <c r="I78" s="248">
        <f>F78*H78</f>
        <v>1789.1999999999998</v>
      </c>
      <c r="J78" s="262">
        <v>40.9</v>
      </c>
    </row>
    <row r="79" spans="1:10" ht="53.45" customHeight="1" x14ac:dyDescent="0.2">
      <c r="A79" s="247" t="s">
        <v>286</v>
      </c>
      <c r="B79" s="94" t="s">
        <v>137</v>
      </c>
      <c r="C79" s="94" t="s">
        <v>287</v>
      </c>
      <c r="D79" s="97" t="s">
        <v>288</v>
      </c>
      <c r="E79" s="94" t="s">
        <v>140</v>
      </c>
      <c r="F79" s="248">
        <v>5.5</v>
      </c>
      <c r="G79" s="259">
        <f>ROUND(J79-(J79*$K$6),2)</f>
        <v>676.9</v>
      </c>
      <c r="H79" s="248">
        <f>ROUND(G79*(1+$I$2),2)</f>
        <v>891.54</v>
      </c>
      <c r="I79" s="248">
        <f>F79*H79</f>
        <v>4903.4699999999993</v>
      </c>
      <c r="J79" s="262">
        <v>815.15</v>
      </c>
    </row>
    <row r="80" spans="1:10" ht="53.45" customHeight="1" x14ac:dyDescent="0.2">
      <c r="A80" s="252" t="s">
        <v>289</v>
      </c>
      <c r="B80" s="253"/>
      <c r="C80" s="254"/>
      <c r="D80" s="96" t="s">
        <v>290</v>
      </c>
      <c r="E80" s="254"/>
      <c r="F80" s="255"/>
      <c r="G80" s="255">
        <v>0</v>
      </c>
      <c r="H80" s="255"/>
      <c r="I80" s="256"/>
      <c r="J80" s="255">
        <v>0</v>
      </c>
    </row>
    <row r="81" spans="1:10" ht="53.45" customHeight="1" x14ac:dyDescent="0.2">
      <c r="A81" s="252" t="s">
        <v>291</v>
      </c>
      <c r="B81" s="253"/>
      <c r="C81" s="254"/>
      <c r="D81" s="96" t="s">
        <v>165</v>
      </c>
      <c r="E81" s="254"/>
      <c r="F81" s="255"/>
      <c r="G81" s="255"/>
      <c r="H81" s="255"/>
      <c r="I81" s="256"/>
      <c r="J81" s="255"/>
    </row>
    <row r="82" spans="1:10" ht="53.45" customHeight="1" x14ac:dyDescent="0.2">
      <c r="A82" s="247" t="s">
        <v>292</v>
      </c>
      <c r="B82" s="94" t="s">
        <v>137</v>
      </c>
      <c r="C82" s="94">
        <v>73686</v>
      </c>
      <c r="D82" s="97" t="s">
        <v>293</v>
      </c>
      <c r="E82" s="94" t="s">
        <v>187</v>
      </c>
      <c r="F82" s="248">
        <v>100</v>
      </c>
      <c r="G82" s="259">
        <f>ROUND(J82-(J82*$K$6),2)</f>
        <v>18.77</v>
      </c>
      <c r="H82" s="248">
        <f>ROUND(G82*(1+$I$2),2)</f>
        <v>24.72</v>
      </c>
      <c r="I82" s="248">
        <f>F82*H82</f>
        <v>2472</v>
      </c>
      <c r="J82" s="262">
        <v>22.6</v>
      </c>
    </row>
    <row r="83" spans="1:10" ht="53.45" customHeight="1" x14ac:dyDescent="0.2">
      <c r="A83" s="252" t="s">
        <v>294</v>
      </c>
      <c r="B83" s="253"/>
      <c r="C83" s="254"/>
      <c r="D83" s="96" t="s">
        <v>295</v>
      </c>
      <c r="E83" s="254"/>
      <c r="F83" s="255"/>
      <c r="G83" s="255"/>
      <c r="H83" s="255"/>
      <c r="I83" s="256"/>
      <c r="J83" s="255"/>
    </row>
    <row r="84" spans="1:10" ht="53.45" customHeight="1" x14ac:dyDescent="0.2">
      <c r="A84" s="247" t="s">
        <v>296</v>
      </c>
      <c r="B84" s="94" t="s">
        <v>137</v>
      </c>
      <c r="C84" s="94">
        <v>90091</v>
      </c>
      <c r="D84" s="97" t="s">
        <v>297</v>
      </c>
      <c r="E84" s="94" t="s">
        <v>179</v>
      </c>
      <c r="F84" s="264">
        <v>48.72</v>
      </c>
      <c r="G84" s="259">
        <f t="shared" ref="G84:G94" si="9">ROUND(J84-(J84*$K$6),2)</f>
        <v>3.63</v>
      </c>
      <c r="H84" s="248">
        <f t="shared" ref="H84:H95" si="10">ROUND(G84*(1+$I$2),2)</f>
        <v>4.78</v>
      </c>
      <c r="I84" s="248">
        <f t="shared" ref="I84:I95" si="11">F84*H84</f>
        <v>232.88160000000002</v>
      </c>
      <c r="J84" s="262">
        <v>4.37</v>
      </c>
    </row>
    <row r="85" spans="1:10" ht="53.45" customHeight="1" x14ac:dyDescent="0.2">
      <c r="A85" s="247" t="s">
        <v>298</v>
      </c>
      <c r="B85" s="94" t="s">
        <v>137</v>
      </c>
      <c r="C85" s="94">
        <v>90093</v>
      </c>
      <c r="D85" s="97" t="s">
        <v>299</v>
      </c>
      <c r="E85" s="94" t="s">
        <v>179</v>
      </c>
      <c r="F85" s="264">
        <v>33.33</v>
      </c>
      <c r="G85" s="259">
        <f t="shared" si="9"/>
        <v>2.25</v>
      </c>
      <c r="H85" s="248">
        <f t="shared" si="10"/>
        <v>2.96</v>
      </c>
      <c r="I85" s="248">
        <f t="shared" si="11"/>
        <v>98.65679999999999</v>
      </c>
      <c r="J85" s="262">
        <v>2.71</v>
      </c>
    </row>
    <row r="86" spans="1:10" ht="53.45" customHeight="1" x14ac:dyDescent="0.2">
      <c r="A86" s="247" t="s">
        <v>300</v>
      </c>
      <c r="B86" s="94" t="s">
        <v>137</v>
      </c>
      <c r="C86" s="94">
        <v>90094</v>
      </c>
      <c r="D86" s="97" t="s">
        <v>301</v>
      </c>
      <c r="E86" s="94" t="s">
        <v>179</v>
      </c>
      <c r="F86" s="95">
        <v>13.93</v>
      </c>
      <c r="G86" s="259">
        <f t="shared" si="9"/>
        <v>2.64</v>
      </c>
      <c r="H86" s="248">
        <f t="shared" si="10"/>
        <v>3.48</v>
      </c>
      <c r="I86" s="248">
        <f t="shared" si="11"/>
        <v>48.476399999999998</v>
      </c>
      <c r="J86" s="262">
        <v>3.18</v>
      </c>
    </row>
    <row r="87" spans="1:10" ht="53.45" customHeight="1" x14ac:dyDescent="0.2">
      <c r="A87" s="247" t="s">
        <v>302</v>
      </c>
      <c r="B87" s="94" t="s">
        <v>137</v>
      </c>
      <c r="C87" s="94">
        <v>90096</v>
      </c>
      <c r="D87" s="97" t="s">
        <v>303</v>
      </c>
      <c r="E87" s="94" t="s">
        <v>179</v>
      </c>
      <c r="F87" s="95">
        <f>45.59-F86</f>
        <v>31.660000000000004</v>
      </c>
      <c r="G87" s="259">
        <f t="shared" si="9"/>
        <v>1.82</v>
      </c>
      <c r="H87" s="248">
        <f t="shared" si="10"/>
        <v>2.4</v>
      </c>
      <c r="I87" s="248">
        <f t="shared" si="11"/>
        <v>75.984000000000009</v>
      </c>
      <c r="J87" s="262">
        <v>2.19</v>
      </c>
    </row>
    <row r="88" spans="1:10" ht="53.45" customHeight="1" x14ac:dyDescent="0.2">
      <c r="A88" s="247" t="s">
        <v>304</v>
      </c>
      <c r="B88" s="94" t="s">
        <v>137</v>
      </c>
      <c r="C88" s="94">
        <v>93358</v>
      </c>
      <c r="D88" s="97" t="s">
        <v>1266</v>
      </c>
      <c r="E88" s="94" t="s">
        <v>179</v>
      </c>
      <c r="F88" s="95">
        <v>5.41</v>
      </c>
      <c r="G88" s="259">
        <f t="shared" si="9"/>
        <v>39.78</v>
      </c>
      <c r="H88" s="248">
        <f t="shared" si="10"/>
        <v>52.39</v>
      </c>
      <c r="I88" s="248">
        <f t="shared" si="11"/>
        <v>283.42990000000003</v>
      </c>
      <c r="J88" s="262">
        <v>47.9</v>
      </c>
    </row>
    <row r="89" spans="1:10" ht="53.45" customHeight="1" x14ac:dyDescent="0.2">
      <c r="A89" s="247" t="s">
        <v>305</v>
      </c>
      <c r="B89" s="94" t="s">
        <v>137</v>
      </c>
      <c r="C89" s="94" t="s">
        <v>1273</v>
      </c>
      <c r="D89" s="97" t="s">
        <v>1272</v>
      </c>
      <c r="E89" s="94" t="s">
        <v>179</v>
      </c>
      <c r="F89" s="95">
        <f>3.7+5.07</f>
        <v>8.77</v>
      </c>
      <c r="G89" s="259">
        <f t="shared" si="9"/>
        <v>45.66</v>
      </c>
      <c r="H89" s="248">
        <f t="shared" si="10"/>
        <v>60.14</v>
      </c>
      <c r="I89" s="248">
        <f t="shared" si="11"/>
        <v>527.42779999999993</v>
      </c>
      <c r="J89" s="259">
        <v>54.99</v>
      </c>
    </row>
    <row r="90" spans="1:10" ht="53.45" customHeight="1" x14ac:dyDescent="0.2">
      <c r="A90" s="247" t="s">
        <v>306</v>
      </c>
      <c r="B90" s="94" t="s">
        <v>137</v>
      </c>
      <c r="C90" s="94" t="s">
        <v>184</v>
      </c>
      <c r="D90" s="97" t="s">
        <v>307</v>
      </c>
      <c r="E90" s="94" t="s">
        <v>179</v>
      </c>
      <c r="F90" s="248">
        <v>7.09</v>
      </c>
      <c r="G90" s="259">
        <f t="shared" si="9"/>
        <v>24.13</v>
      </c>
      <c r="H90" s="248">
        <f t="shared" si="10"/>
        <v>31.78</v>
      </c>
      <c r="I90" s="248">
        <f t="shared" si="11"/>
        <v>225.3202</v>
      </c>
      <c r="J90" s="262">
        <v>29.06</v>
      </c>
    </row>
    <row r="91" spans="1:10" ht="53.45" customHeight="1" x14ac:dyDescent="0.2">
      <c r="A91" s="247" t="s">
        <v>308</v>
      </c>
      <c r="B91" s="94" t="s">
        <v>137</v>
      </c>
      <c r="C91" s="94">
        <v>94097</v>
      </c>
      <c r="D91" s="97" t="s">
        <v>1248</v>
      </c>
      <c r="E91" s="94" t="s">
        <v>187</v>
      </c>
      <c r="F91" s="248">
        <v>33.869999999999997</v>
      </c>
      <c r="G91" s="259">
        <f t="shared" si="9"/>
        <v>3.21</v>
      </c>
      <c r="H91" s="248">
        <f t="shared" si="10"/>
        <v>4.2300000000000004</v>
      </c>
      <c r="I91" s="248">
        <f t="shared" si="11"/>
        <v>143.27010000000001</v>
      </c>
      <c r="J91" s="262">
        <v>3.86</v>
      </c>
    </row>
    <row r="92" spans="1:10" ht="53.45" customHeight="1" x14ac:dyDescent="0.2">
      <c r="A92" s="247" t="s">
        <v>309</v>
      </c>
      <c r="B92" s="94" t="s">
        <v>137</v>
      </c>
      <c r="C92" s="94">
        <v>93382</v>
      </c>
      <c r="D92" s="97" t="s">
        <v>310</v>
      </c>
      <c r="E92" s="94" t="s">
        <v>179</v>
      </c>
      <c r="F92" s="264">
        <v>60.1</v>
      </c>
      <c r="G92" s="259">
        <f t="shared" si="9"/>
        <v>14.7</v>
      </c>
      <c r="H92" s="248">
        <f t="shared" si="10"/>
        <v>19.36</v>
      </c>
      <c r="I92" s="248">
        <f t="shared" si="11"/>
        <v>1163.5360000000001</v>
      </c>
      <c r="J92" s="262">
        <v>17.7</v>
      </c>
    </row>
    <row r="93" spans="1:10" ht="53.45" customHeight="1" x14ac:dyDescent="0.2">
      <c r="A93" s="247" t="s">
        <v>311</v>
      </c>
      <c r="B93" s="94" t="s">
        <v>137</v>
      </c>
      <c r="C93" s="94">
        <v>72896</v>
      </c>
      <c r="D93" s="97" t="s">
        <v>191</v>
      </c>
      <c r="E93" s="94" t="s">
        <v>179</v>
      </c>
      <c r="F93" s="264">
        <v>98.06</v>
      </c>
      <c r="G93" s="259">
        <f t="shared" si="9"/>
        <v>2.14</v>
      </c>
      <c r="H93" s="248">
        <f t="shared" si="10"/>
        <v>2.82</v>
      </c>
      <c r="I93" s="248">
        <f t="shared" si="11"/>
        <v>276.5292</v>
      </c>
      <c r="J93" s="262">
        <v>2.58</v>
      </c>
    </row>
    <row r="94" spans="1:10" ht="53.45" customHeight="1" x14ac:dyDescent="0.2">
      <c r="A94" s="247" t="s">
        <v>312</v>
      </c>
      <c r="B94" s="94" t="s">
        <v>137</v>
      </c>
      <c r="C94" s="94">
        <v>93588</v>
      </c>
      <c r="D94" s="97" t="s">
        <v>313</v>
      </c>
      <c r="E94" s="94" t="s">
        <v>194</v>
      </c>
      <c r="F94" s="264">
        <v>980.62</v>
      </c>
      <c r="G94" s="259">
        <f t="shared" si="9"/>
        <v>1.08</v>
      </c>
      <c r="H94" s="248">
        <f t="shared" si="10"/>
        <v>1.42</v>
      </c>
      <c r="I94" s="248">
        <f t="shared" si="11"/>
        <v>1392.4803999999999</v>
      </c>
      <c r="J94" s="262">
        <v>1.3</v>
      </c>
    </row>
    <row r="95" spans="1:10" ht="53.45" customHeight="1" x14ac:dyDescent="0.2">
      <c r="A95" s="247" t="s">
        <v>314</v>
      </c>
      <c r="B95" s="94" t="s">
        <v>137</v>
      </c>
      <c r="C95" s="94" t="s">
        <v>196</v>
      </c>
      <c r="D95" s="95" t="s">
        <v>197</v>
      </c>
      <c r="E95" s="94" t="s">
        <v>179</v>
      </c>
      <c r="F95" s="264">
        <v>96.06</v>
      </c>
      <c r="G95" s="259">
        <f>ROUND(J95-(J95*$K$6),2)</f>
        <v>1.1299999999999999</v>
      </c>
      <c r="H95" s="248">
        <f t="shared" si="10"/>
        <v>1.49</v>
      </c>
      <c r="I95" s="248">
        <f t="shared" si="11"/>
        <v>143.1294</v>
      </c>
      <c r="J95" s="262">
        <v>1.36</v>
      </c>
    </row>
    <row r="96" spans="1:10" ht="53.45" customHeight="1" x14ac:dyDescent="0.2">
      <c r="A96" s="252" t="s">
        <v>315</v>
      </c>
      <c r="B96" s="253"/>
      <c r="C96" s="254"/>
      <c r="D96" s="96" t="s">
        <v>199</v>
      </c>
      <c r="E96" s="254"/>
      <c r="F96" s="255"/>
      <c r="G96" s="255"/>
      <c r="H96" s="255"/>
      <c r="I96" s="256"/>
      <c r="J96" s="255"/>
    </row>
    <row r="97" spans="1:10" ht="53.45" customHeight="1" x14ac:dyDescent="0.2">
      <c r="A97" s="247" t="s">
        <v>316</v>
      </c>
      <c r="B97" s="94" t="s">
        <v>137</v>
      </c>
      <c r="C97" s="94" t="s">
        <v>207</v>
      </c>
      <c r="D97" s="97" t="s">
        <v>208</v>
      </c>
      <c r="E97" s="94" t="s">
        <v>23</v>
      </c>
      <c r="F97" s="248">
        <v>709.1</v>
      </c>
      <c r="G97" s="259">
        <f>ROUND(J97-(J97*$K$6),2)</f>
        <v>3.73</v>
      </c>
      <c r="H97" s="248">
        <f t="shared" ref="H97:H103" si="12">ROUND(G97*(1+$I$2),2)</f>
        <v>4.91</v>
      </c>
      <c r="I97" s="248">
        <f t="shared" ref="I97:I103" si="13">F97*H97</f>
        <v>3481.681</v>
      </c>
      <c r="J97" s="262">
        <v>4.49</v>
      </c>
    </row>
    <row r="98" spans="1:10" ht="53.45" customHeight="1" x14ac:dyDescent="0.2">
      <c r="A98" s="247" t="s">
        <v>317</v>
      </c>
      <c r="B98" s="94" t="s">
        <v>137</v>
      </c>
      <c r="C98" s="94" t="s">
        <v>318</v>
      </c>
      <c r="D98" s="97" t="s">
        <v>319</v>
      </c>
      <c r="E98" s="94" t="s">
        <v>140</v>
      </c>
      <c r="F98" s="264">
        <v>132.68</v>
      </c>
      <c r="G98" s="259">
        <f>ROUND(J98-(J98*$K$6),2)</f>
        <v>40.47</v>
      </c>
      <c r="H98" s="248">
        <f t="shared" si="12"/>
        <v>53.3</v>
      </c>
      <c r="I98" s="248">
        <f t="shared" si="13"/>
        <v>7071.8440000000001</v>
      </c>
      <c r="J98" s="262">
        <v>48.74</v>
      </c>
    </row>
    <row r="99" spans="1:10" ht="53.45" customHeight="1" x14ac:dyDescent="0.2">
      <c r="A99" s="247" t="s">
        <v>320</v>
      </c>
      <c r="B99" s="94" t="s">
        <v>137</v>
      </c>
      <c r="C99" s="94">
        <v>94057</v>
      </c>
      <c r="D99" s="95" t="s">
        <v>1324</v>
      </c>
      <c r="E99" s="94" t="s">
        <v>140</v>
      </c>
      <c r="F99" s="264">
        <v>28.69</v>
      </c>
      <c r="G99" s="259">
        <f>ROUND(J99-(J99*$K$6),2)</f>
        <v>16.170000000000002</v>
      </c>
      <c r="H99" s="248">
        <f t="shared" si="12"/>
        <v>21.3</v>
      </c>
      <c r="I99" s="248">
        <f t="shared" si="13"/>
        <v>611.09700000000009</v>
      </c>
      <c r="J99" s="262">
        <v>19.47</v>
      </c>
    </row>
    <row r="100" spans="1:10" ht="53.45" customHeight="1" x14ac:dyDescent="0.2">
      <c r="A100" s="247" t="s">
        <v>321</v>
      </c>
      <c r="B100" s="94" t="s">
        <v>137</v>
      </c>
      <c r="C100" s="94" t="s">
        <v>322</v>
      </c>
      <c r="D100" s="97" t="s">
        <v>323</v>
      </c>
      <c r="E100" s="94" t="s">
        <v>140</v>
      </c>
      <c r="F100" s="248">
        <f>6.77*0.5</f>
        <v>3.3849999999999998</v>
      </c>
      <c r="G100" s="259">
        <f>ROUND(J100-(J100*$K$6),2)</f>
        <v>72.180000000000007</v>
      </c>
      <c r="H100" s="248">
        <f t="shared" si="12"/>
        <v>95.07</v>
      </c>
      <c r="I100" s="248">
        <f t="shared" si="13"/>
        <v>321.81194999999997</v>
      </c>
      <c r="J100" s="262">
        <v>86.92</v>
      </c>
    </row>
    <row r="101" spans="1:10" ht="53.45" customHeight="1" x14ac:dyDescent="0.2">
      <c r="A101" s="247" t="s">
        <v>324</v>
      </c>
      <c r="B101" s="94"/>
      <c r="C101" s="94"/>
      <c r="D101" s="97" t="s">
        <v>325</v>
      </c>
      <c r="E101" s="94"/>
      <c r="F101" s="248"/>
      <c r="G101" s="262"/>
      <c r="H101" s="248">
        <f t="shared" si="12"/>
        <v>0</v>
      </c>
      <c r="I101" s="248">
        <f t="shared" si="13"/>
        <v>0</v>
      </c>
      <c r="J101" s="262"/>
    </row>
    <row r="102" spans="1:10" ht="53.45" customHeight="1" x14ac:dyDescent="0.2">
      <c r="A102" s="247" t="s">
        <v>1051</v>
      </c>
      <c r="B102" s="94" t="s">
        <v>137</v>
      </c>
      <c r="C102" s="94">
        <v>79475</v>
      </c>
      <c r="D102" s="95" t="s">
        <v>327</v>
      </c>
      <c r="E102" s="94" t="s">
        <v>205</v>
      </c>
      <c r="F102" s="264">
        <v>1.84</v>
      </c>
      <c r="G102" s="259">
        <f>ROUND(J102-(J102*$K$6),2)</f>
        <v>249.04</v>
      </c>
      <c r="H102" s="248">
        <f t="shared" si="12"/>
        <v>328.01</v>
      </c>
      <c r="I102" s="248">
        <f t="shared" si="13"/>
        <v>603.53840000000002</v>
      </c>
      <c r="J102" s="262">
        <v>299.89999999999998</v>
      </c>
    </row>
    <row r="103" spans="1:10" ht="53.45" customHeight="1" x14ac:dyDescent="0.2">
      <c r="A103" s="247" t="s">
        <v>1052</v>
      </c>
      <c r="B103" s="94" t="s">
        <v>137</v>
      </c>
      <c r="C103" s="94">
        <v>7725</v>
      </c>
      <c r="D103" s="95" t="s">
        <v>328</v>
      </c>
      <c r="E103" s="94" t="s">
        <v>94</v>
      </c>
      <c r="F103" s="264">
        <v>7</v>
      </c>
      <c r="G103" s="259">
        <f>ROUND(J103-(J103*$K$6),2)</f>
        <v>80.959999999999994</v>
      </c>
      <c r="H103" s="248">
        <f t="shared" si="12"/>
        <v>106.63</v>
      </c>
      <c r="I103" s="248">
        <f t="shared" si="13"/>
        <v>746.41</v>
      </c>
      <c r="J103" s="262">
        <v>97.5</v>
      </c>
    </row>
    <row r="104" spans="1:10" ht="53.45" customHeight="1" x14ac:dyDescent="0.2">
      <c r="A104" s="252" t="s">
        <v>329</v>
      </c>
      <c r="B104" s="253"/>
      <c r="C104" s="254"/>
      <c r="D104" s="96" t="s">
        <v>330</v>
      </c>
      <c r="E104" s="254"/>
      <c r="F104" s="255"/>
      <c r="G104" s="255"/>
      <c r="H104" s="255"/>
      <c r="I104" s="256"/>
      <c r="J104" s="255"/>
    </row>
    <row r="105" spans="1:10" s="225" customFormat="1" ht="53.45" customHeight="1" x14ac:dyDescent="0.2">
      <c r="A105" s="257" t="s">
        <v>331</v>
      </c>
      <c r="B105" s="258" t="s">
        <v>151</v>
      </c>
      <c r="C105" s="258" t="s">
        <v>1276</v>
      </c>
      <c r="D105" s="190" t="s">
        <v>1277</v>
      </c>
      <c r="E105" s="258" t="s">
        <v>187</v>
      </c>
      <c r="F105" s="259">
        <v>222.07</v>
      </c>
      <c r="G105" s="259">
        <f t="shared" ref="G105:G110" si="14">ROUND(J105-(J105*$K$6),2)</f>
        <v>51.06</v>
      </c>
      <c r="H105" s="259">
        <f t="shared" ref="H105:H110" si="15">ROUND(G105*(1+$I$2),2)</f>
        <v>67.25</v>
      </c>
      <c r="I105" s="259">
        <f t="shared" ref="I105:I110" si="16">F105*H105</f>
        <v>14934.2075</v>
      </c>
      <c r="J105" s="259">
        <v>61.49</v>
      </c>
    </row>
    <row r="106" spans="1:10" ht="53.45" customHeight="1" x14ac:dyDescent="0.2">
      <c r="A106" s="247" t="s">
        <v>333</v>
      </c>
      <c r="B106" s="94" t="s">
        <v>137</v>
      </c>
      <c r="C106" s="94">
        <v>83534</v>
      </c>
      <c r="D106" s="97" t="s">
        <v>1250</v>
      </c>
      <c r="E106" s="94" t="s">
        <v>179</v>
      </c>
      <c r="F106" s="248">
        <v>3.39</v>
      </c>
      <c r="G106" s="259">
        <f t="shared" si="14"/>
        <v>335.17</v>
      </c>
      <c r="H106" s="248">
        <f t="shared" si="15"/>
        <v>441.45</v>
      </c>
      <c r="I106" s="248">
        <f t="shared" si="16"/>
        <v>1496.5155</v>
      </c>
      <c r="J106" s="262">
        <v>403.63</v>
      </c>
    </row>
    <row r="107" spans="1:10" ht="53.45" customHeight="1" x14ac:dyDescent="0.2">
      <c r="A107" s="247" t="s">
        <v>334</v>
      </c>
      <c r="B107" s="94" t="s">
        <v>151</v>
      </c>
      <c r="C107" s="94" t="s">
        <v>335</v>
      </c>
      <c r="D107" s="97" t="s">
        <v>336</v>
      </c>
      <c r="E107" s="94" t="s">
        <v>179</v>
      </c>
      <c r="F107" s="248">
        <v>30.12</v>
      </c>
      <c r="G107" s="259">
        <f t="shared" si="14"/>
        <v>318.68</v>
      </c>
      <c r="H107" s="248">
        <f t="shared" si="15"/>
        <v>419.73</v>
      </c>
      <c r="I107" s="248">
        <f t="shared" si="16"/>
        <v>12642.267600000001</v>
      </c>
      <c r="J107" s="262">
        <v>383.77</v>
      </c>
    </row>
    <row r="108" spans="1:10" ht="53.45" customHeight="1" x14ac:dyDescent="0.2">
      <c r="A108" s="247" t="s">
        <v>337</v>
      </c>
      <c r="B108" s="94" t="s">
        <v>137</v>
      </c>
      <c r="C108" s="94" t="s">
        <v>338</v>
      </c>
      <c r="D108" s="97" t="s">
        <v>339</v>
      </c>
      <c r="E108" s="94" t="s">
        <v>179</v>
      </c>
      <c r="F108" s="248">
        <f>F106</f>
        <v>3.39</v>
      </c>
      <c r="G108" s="259">
        <f t="shared" si="14"/>
        <v>68.819999999999993</v>
      </c>
      <c r="H108" s="248">
        <f t="shared" si="15"/>
        <v>90.64</v>
      </c>
      <c r="I108" s="248">
        <f t="shared" si="16"/>
        <v>307.26960000000003</v>
      </c>
      <c r="J108" s="262">
        <v>82.87</v>
      </c>
    </row>
    <row r="109" spans="1:10" ht="53.45" customHeight="1" x14ac:dyDescent="0.2">
      <c r="A109" s="247" t="s">
        <v>340</v>
      </c>
      <c r="B109" s="94" t="s">
        <v>151</v>
      </c>
      <c r="C109" s="94" t="s">
        <v>64</v>
      </c>
      <c r="D109" s="97" t="s">
        <v>65</v>
      </c>
      <c r="E109" s="94" t="s">
        <v>341</v>
      </c>
      <c r="F109" s="248">
        <v>301.33999999999997</v>
      </c>
      <c r="G109" s="259">
        <f t="shared" si="14"/>
        <v>5.78</v>
      </c>
      <c r="H109" s="248">
        <f t="shared" si="15"/>
        <v>7.61</v>
      </c>
      <c r="I109" s="248">
        <f t="shared" si="16"/>
        <v>2293.1974</v>
      </c>
      <c r="J109" s="262">
        <v>6.96</v>
      </c>
    </row>
    <row r="110" spans="1:10" ht="53.45" customHeight="1" x14ac:dyDescent="0.2">
      <c r="A110" s="247" t="s">
        <v>342</v>
      </c>
      <c r="B110" s="94" t="s">
        <v>137</v>
      </c>
      <c r="C110" s="94" t="s">
        <v>343</v>
      </c>
      <c r="D110" s="97" t="s">
        <v>344</v>
      </c>
      <c r="E110" s="94" t="s">
        <v>140</v>
      </c>
      <c r="F110" s="248">
        <v>113.56</v>
      </c>
      <c r="G110" s="259">
        <f t="shared" si="14"/>
        <v>38.369999999999997</v>
      </c>
      <c r="H110" s="248">
        <f t="shared" si="15"/>
        <v>50.54</v>
      </c>
      <c r="I110" s="248">
        <f t="shared" si="16"/>
        <v>5739.3224</v>
      </c>
      <c r="J110" s="262">
        <v>46.21</v>
      </c>
    </row>
    <row r="111" spans="1:10" ht="53.45" customHeight="1" x14ac:dyDescent="0.2">
      <c r="A111" s="247" t="s">
        <v>345</v>
      </c>
      <c r="B111" s="94"/>
      <c r="C111" s="94"/>
      <c r="D111" s="97" t="s">
        <v>346</v>
      </c>
      <c r="E111" s="94"/>
      <c r="F111" s="248"/>
      <c r="G111" s="248"/>
      <c r="H111" s="248"/>
      <c r="I111" s="248"/>
      <c r="J111" s="248"/>
    </row>
    <row r="112" spans="1:10" ht="53.45" customHeight="1" x14ac:dyDescent="0.2">
      <c r="A112" s="247" t="s">
        <v>347</v>
      </c>
      <c r="B112" s="94" t="s">
        <v>151</v>
      </c>
      <c r="C112" s="94" t="s">
        <v>1276</v>
      </c>
      <c r="D112" s="97" t="s">
        <v>332</v>
      </c>
      <c r="E112" s="94" t="s">
        <v>187</v>
      </c>
      <c r="F112" s="248">
        <v>1.68</v>
      </c>
      <c r="G112" s="259">
        <f>ROUND(J112-(J112*$K$6),2)</f>
        <v>51.06</v>
      </c>
      <c r="H112" s="248">
        <f t="shared" ref="H112:H125" si="17">ROUND(G112*(1+$I$2),2)</f>
        <v>67.25</v>
      </c>
      <c r="I112" s="248">
        <f t="shared" ref="I112:I150" si="18">F112*H112</f>
        <v>112.97999999999999</v>
      </c>
      <c r="J112" s="259">
        <v>61.49</v>
      </c>
    </row>
    <row r="113" spans="1:10" ht="53.45" customHeight="1" x14ac:dyDescent="0.2">
      <c r="A113" s="247" t="s">
        <v>348</v>
      </c>
      <c r="B113" s="94" t="s">
        <v>137</v>
      </c>
      <c r="C113" s="94">
        <v>83534</v>
      </c>
      <c r="D113" s="97" t="s">
        <v>1250</v>
      </c>
      <c r="E113" s="94" t="s">
        <v>179</v>
      </c>
      <c r="F113" s="248">
        <v>0.12</v>
      </c>
      <c r="G113" s="259">
        <f>ROUND(J113-(J113*$K$6),2)</f>
        <v>335.17</v>
      </c>
      <c r="H113" s="248">
        <f t="shared" si="17"/>
        <v>441.45</v>
      </c>
      <c r="I113" s="248">
        <f t="shared" si="18"/>
        <v>52.973999999999997</v>
      </c>
      <c r="J113" s="262">
        <v>403.63</v>
      </c>
    </row>
    <row r="114" spans="1:10" ht="53.45" customHeight="1" x14ac:dyDescent="0.2">
      <c r="A114" s="247" t="s">
        <v>349</v>
      </c>
      <c r="B114" s="94" t="s">
        <v>350</v>
      </c>
      <c r="C114" s="94" t="s">
        <v>350</v>
      </c>
      <c r="D114" s="97" t="s">
        <v>351</v>
      </c>
      <c r="E114" s="94" t="s">
        <v>352</v>
      </c>
      <c r="F114" s="248">
        <v>1</v>
      </c>
      <c r="G114" s="259">
        <f>ROUND(J114-(J114*$K$6),2)</f>
        <v>542.78</v>
      </c>
      <c r="H114" s="248">
        <f t="shared" si="17"/>
        <v>714.9</v>
      </c>
      <c r="I114" s="248">
        <f t="shared" si="18"/>
        <v>714.9</v>
      </c>
      <c r="J114" s="248">
        <v>653.64</v>
      </c>
    </row>
    <row r="115" spans="1:10" ht="53.45" customHeight="1" x14ac:dyDescent="0.2">
      <c r="A115" s="247" t="s">
        <v>353</v>
      </c>
      <c r="B115" s="94" t="s">
        <v>354</v>
      </c>
      <c r="C115" s="94" t="s">
        <v>354</v>
      </c>
      <c r="D115" s="97" t="s">
        <v>355</v>
      </c>
      <c r="E115" s="94" t="s">
        <v>187</v>
      </c>
      <c r="F115" s="248">
        <v>6.57</v>
      </c>
      <c r="G115" s="259">
        <f>ROUND(J115-(J115*$K$6),2)</f>
        <v>1057.6600000000001</v>
      </c>
      <c r="H115" s="248">
        <f t="shared" si="17"/>
        <v>1393.04</v>
      </c>
      <c r="I115" s="248">
        <f t="shared" si="18"/>
        <v>9152.2728000000006</v>
      </c>
      <c r="J115" s="248">
        <v>1273.68</v>
      </c>
    </row>
    <row r="116" spans="1:10" ht="53.45" customHeight="1" x14ac:dyDescent="0.2">
      <c r="A116" s="247" t="s">
        <v>356</v>
      </c>
      <c r="B116" s="94" t="s">
        <v>357</v>
      </c>
      <c r="C116" s="94" t="s">
        <v>357</v>
      </c>
      <c r="D116" s="97" t="s">
        <v>358</v>
      </c>
      <c r="E116" s="94" t="s">
        <v>187</v>
      </c>
      <c r="F116" s="248">
        <v>0.98</v>
      </c>
      <c r="G116" s="259">
        <f>ROUND(J116-(J116*$K$6),2)</f>
        <v>225.67</v>
      </c>
      <c r="H116" s="248">
        <f t="shared" si="17"/>
        <v>297.23</v>
      </c>
      <c r="I116" s="248">
        <f t="shared" si="18"/>
        <v>291.28540000000004</v>
      </c>
      <c r="J116" s="248">
        <v>271.76</v>
      </c>
    </row>
    <row r="117" spans="1:10" ht="53.45" customHeight="1" x14ac:dyDescent="0.2">
      <c r="A117" s="252" t="s">
        <v>359</v>
      </c>
      <c r="B117" s="253"/>
      <c r="C117" s="253"/>
      <c r="D117" s="96" t="s">
        <v>360</v>
      </c>
      <c r="E117" s="254"/>
      <c r="F117" s="255"/>
      <c r="G117" s="255">
        <v>0</v>
      </c>
      <c r="H117" s="255">
        <f t="shared" si="17"/>
        <v>0</v>
      </c>
      <c r="I117" s="255">
        <f t="shared" si="18"/>
        <v>0</v>
      </c>
      <c r="J117" s="255">
        <v>0</v>
      </c>
    </row>
    <row r="118" spans="1:10" ht="53.45" customHeight="1" x14ac:dyDescent="0.2">
      <c r="A118" s="247" t="s">
        <v>361</v>
      </c>
      <c r="B118" s="94" t="s">
        <v>120</v>
      </c>
      <c r="C118" s="94" t="s">
        <v>120</v>
      </c>
      <c r="D118" s="97" t="s">
        <v>362</v>
      </c>
      <c r="E118" s="94" t="s">
        <v>143</v>
      </c>
      <c r="F118" s="248">
        <v>2</v>
      </c>
      <c r="G118" s="259">
        <f t="shared" ref="G118:G124" si="19">ROUND(J118-(J118*$K$6),2)</f>
        <v>4281.4799999999996</v>
      </c>
      <c r="H118" s="248">
        <f t="shared" si="17"/>
        <v>5639.14</v>
      </c>
      <c r="I118" s="248">
        <f t="shared" si="18"/>
        <v>11278.28</v>
      </c>
      <c r="J118" s="259">
        <v>5155.92</v>
      </c>
    </row>
    <row r="119" spans="1:10" ht="53.45" customHeight="1" x14ac:dyDescent="0.2">
      <c r="A119" s="257" t="s">
        <v>363</v>
      </c>
      <c r="B119" s="258" t="s">
        <v>120</v>
      </c>
      <c r="C119" s="258" t="s">
        <v>120</v>
      </c>
      <c r="D119" s="190" t="s">
        <v>1341</v>
      </c>
      <c r="E119" s="258" t="s">
        <v>143</v>
      </c>
      <c r="F119" s="259">
        <v>2</v>
      </c>
      <c r="G119" s="259">
        <f t="shared" si="19"/>
        <v>6003.79</v>
      </c>
      <c r="H119" s="259">
        <f t="shared" si="17"/>
        <v>7907.59</v>
      </c>
      <c r="I119" s="259">
        <f t="shared" si="18"/>
        <v>15815.18</v>
      </c>
      <c r="J119" s="259">
        <v>7230</v>
      </c>
    </row>
    <row r="120" spans="1:10" ht="53.45" customHeight="1" x14ac:dyDescent="0.2">
      <c r="A120" s="247" t="s">
        <v>364</v>
      </c>
      <c r="B120" s="94" t="s">
        <v>137</v>
      </c>
      <c r="C120" s="94" t="s">
        <v>365</v>
      </c>
      <c r="D120" s="97" t="s">
        <v>366</v>
      </c>
      <c r="E120" s="94" t="s">
        <v>352</v>
      </c>
      <c r="F120" s="248">
        <v>2</v>
      </c>
      <c r="G120" s="259">
        <f t="shared" si="19"/>
        <v>129.63999999999999</v>
      </c>
      <c r="H120" s="248">
        <f t="shared" si="17"/>
        <v>170.75</v>
      </c>
      <c r="I120" s="248">
        <f t="shared" si="18"/>
        <v>341.5</v>
      </c>
      <c r="J120" s="263">
        <v>156.12</v>
      </c>
    </row>
    <row r="121" spans="1:10" ht="53.45" customHeight="1" x14ac:dyDescent="0.2">
      <c r="A121" s="247" t="s">
        <v>367</v>
      </c>
      <c r="B121" s="94" t="s">
        <v>120</v>
      </c>
      <c r="C121" s="94" t="s">
        <v>120</v>
      </c>
      <c r="D121" s="97" t="s">
        <v>368</v>
      </c>
      <c r="E121" s="94" t="s">
        <v>352</v>
      </c>
      <c r="F121" s="248">
        <v>1</v>
      </c>
      <c r="G121" s="259">
        <f t="shared" si="19"/>
        <v>6477.12</v>
      </c>
      <c r="H121" s="248">
        <f t="shared" si="17"/>
        <v>8531.01</v>
      </c>
      <c r="I121" s="248">
        <f t="shared" si="18"/>
        <v>8531.01</v>
      </c>
      <c r="J121" s="259">
        <v>7800</v>
      </c>
    </row>
    <row r="122" spans="1:10" ht="53.45" customHeight="1" x14ac:dyDescent="0.2">
      <c r="A122" s="247" t="s">
        <v>369</v>
      </c>
      <c r="B122" s="94" t="s">
        <v>137</v>
      </c>
      <c r="C122" s="94">
        <v>88547</v>
      </c>
      <c r="D122" s="97" t="s">
        <v>370</v>
      </c>
      <c r="E122" s="94" t="s">
        <v>352</v>
      </c>
      <c r="F122" s="248">
        <v>4</v>
      </c>
      <c r="G122" s="259">
        <f t="shared" si="19"/>
        <v>53.44</v>
      </c>
      <c r="H122" s="248">
        <f t="shared" si="17"/>
        <v>70.39</v>
      </c>
      <c r="I122" s="248">
        <f t="shared" si="18"/>
        <v>281.56</v>
      </c>
      <c r="J122" s="262">
        <v>64.349999999999994</v>
      </c>
    </row>
    <row r="123" spans="1:10" ht="53.45" customHeight="1" x14ac:dyDescent="0.2">
      <c r="A123" s="247" t="s">
        <v>371</v>
      </c>
      <c r="B123" s="94" t="s">
        <v>137</v>
      </c>
      <c r="C123" s="94">
        <v>91931</v>
      </c>
      <c r="D123" s="97" t="s">
        <v>372</v>
      </c>
      <c r="E123" s="94" t="s">
        <v>94</v>
      </c>
      <c r="F123" s="248">
        <v>800</v>
      </c>
      <c r="G123" s="259">
        <f t="shared" si="19"/>
        <v>3.82</v>
      </c>
      <c r="H123" s="248">
        <f t="shared" si="17"/>
        <v>5.03</v>
      </c>
      <c r="I123" s="248">
        <f t="shared" si="18"/>
        <v>4024</v>
      </c>
      <c r="J123" s="262">
        <v>4.5999999999999996</v>
      </c>
    </row>
    <row r="124" spans="1:10" ht="53.45" customHeight="1" x14ac:dyDescent="0.2">
      <c r="A124" s="247" t="s">
        <v>373</v>
      </c>
      <c r="B124" s="94" t="s">
        <v>151</v>
      </c>
      <c r="C124" s="94" t="s">
        <v>374</v>
      </c>
      <c r="D124" s="97" t="s">
        <v>375</v>
      </c>
      <c r="E124" s="94" t="s">
        <v>352</v>
      </c>
      <c r="F124" s="248">
        <v>1</v>
      </c>
      <c r="G124" s="259">
        <f t="shared" si="19"/>
        <v>1269.76</v>
      </c>
      <c r="H124" s="248">
        <f t="shared" si="17"/>
        <v>1672.4</v>
      </c>
      <c r="I124" s="248">
        <f t="shared" si="18"/>
        <v>1672.4</v>
      </c>
      <c r="J124" s="261">
        <v>1529.1</v>
      </c>
    </row>
    <row r="125" spans="1:10" ht="53.45" customHeight="1" x14ac:dyDescent="0.2">
      <c r="A125" s="252" t="s">
        <v>376</v>
      </c>
      <c r="B125" s="253"/>
      <c r="C125" s="253"/>
      <c r="D125" s="96" t="s">
        <v>377</v>
      </c>
      <c r="E125" s="254"/>
      <c r="F125" s="255"/>
      <c r="G125" s="255">
        <v>0</v>
      </c>
      <c r="H125" s="255">
        <f t="shared" si="17"/>
        <v>0</v>
      </c>
      <c r="I125" s="255">
        <f t="shared" si="18"/>
        <v>0</v>
      </c>
      <c r="J125" s="255">
        <v>0</v>
      </c>
    </row>
    <row r="126" spans="1:10" ht="53.45" customHeight="1" x14ac:dyDescent="0.2">
      <c r="A126" s="247" t="s">
        <v>378</v>
      </c>
      <c r="B126" s="94" t="s">
        <v>120</v>
      </c>
      <c r="C126" s="94" t="s">
        <v>120</v>
      </c>
      <c r="D126" s="97" t="s">
        <v>379</v>
      </c>
      <c r="E126" s="94" t="s">
        <v>352</v>
      </c>
      <c r="F126" s="248">
        <v>2</v>
      </c>
      <c r="G126" s="259">
        <f t="shared" ref="G126:G148" si="20">ROUND(J126-(J126*$K$6),2)</f>
        <v>245.53</v>
      </c>
      <c r="H126" s="248">
        <f t="shared" ref="H126:H148" si="21">ROUND(G126*(1+$I$1),2)</f>
        <v>300.77</v>
      </c>
      <c r="I126" s="248">
        <f t="shared" si="18"/>
        <v>601.54</v>
      </c>
      <c r="J126" s="248">
        <v>295.68</v>
      </c>
    </row>
    <row r="127" spans="1:10" ht="53.45" customHeight="1" x14ac:dyDescent="0.2">
      <c r="A127" s="247" t="s">
        <v>380</v>
      </c>
      <c r="B127" s="94" t="s">
        <v>120</v>
      </c>
      <c r="C127" s="94" t="s">
        <v>120</v>
      </c>
      <c r="D127" s="97" t="s">
        <v>381</v>
      </c>
      <c r="E127" s="94" t="s">
        <v>352</v>
      </c>
      <c r="F127" s="248">
        <v>2</v>
      </c>
      <c r="G127" s="259">
        <f t="shared" si="20"/>
        <v>891.43</v>
      </c>
      <c r="H127" s="248">
        <f t="shared" si="21"/>
        <v>1092</v>
      </c>
      <c r="I127" s="248">
        <f t="shared" si="18"/>
        <v>2184</v>
      </c>
      <c r="J127" s="248">
        <v>1073.49</v>
      </c>
    </row>
    <row r="128" spans="1:10" ht="53.45" customHeight="1" x14ac:dyDescent="0.2">
      <c r="A128" s="247" t="s">
        <v>382</v>
      </c>
      <c r="B128" s="94" t="s">
        <v>170</v>
      </c>
      <c r="C128" s="94">
        <v>35000189</v>
      </c>
      <c r="D128" s="97" t="s">
        <v>383</v>
      </c>
      <c r="E128" s="94" t="s">
        <v>352</v>
      </c>
      <c r="F128" s="248">
        <v>2</v>
      </c>
      <c r="G128" s="259">
        <f t="shared" si="20"/>
        <v>233.18</v>
      </c>
      <c r="H128" s="248">
        <f t="shared" si="21"/>
        <v>285.64999999999998</v>
      </c>
      <c r="I128" s="248">
        <f t="shared" si="18"/>
        <v>571.29999999999995</v>
      </c>
      <c r="J128" s="259">
        <v>280.8</v>
      </c>
    </row>
    <row r="129" spans="1:10" ht="53.45" customHeight="1" x14ac:dyDescent="0.2">
      <c r="A129" s="247" t="s">
        <v>384</v>
      </c>
      <c r="B129" s="94" t="s">
        <v>120</v>
      </c>
      <c r="C129" s="94" t="s">
        <v>120</v>
      </c>
      <c r="D129" s="97" t="s">
        <v>385</v>
      </c>
      <c r="E129" s="94" t="s">
        <v>352</v>
      </c>
      <c r="F129" s="248">
        <v>2</v>
      </c>
      <c r="G129" s="259">
        <f t="shared" si="20"/>
        <v>210.56</v>
      </c>
      <c r="H129" s="248">
        <f t="shared" si="21"/>
        <v>257.94</v>
      </c>
      <c r="I129" s="248">
        <f t="shared" si="18"/>
        <v>515.88</v>
      </c>
      <c r="J129" s="259">
        <v>253.57</v>
      </c>
    </row>
    <row r="130" spans="1:10" ht="53.45" customHeight="1" x14ac:dyDescent="0.2">
      <c r="A130" s="247" t="s">
        <v>386</v>
      </c>
      <c r="B130" s="94" t="s">
        <v>170</v>
      </c>
      <c r="C130" s="94">
        <v>35000183</v>
      </c>
      <c r="D130" s="97" t="s">
        <v>387</v>
      </c>
      <c r="E130" s="94" t="s">
        <v>352</v>
      </c>
      <c r="F130" s="248">
        <v>2</v>
      </c>
      <c r="G130" s="259">
        <f t="shared" si="20"/>
        <v>679.48</v>
      </c>
      <c r="H130" s="248">
        <f t="shared" si="21"/>
        <v>832.36</v>
      </c>
      <c r="I130" s="248">
        <f t="shared" si="18"/>
        <v>1664.72</v>
      </c>
      <c r="J130" s="259">
        <v>818.26</v>
      </c>
    </row>
    <row r="131" spans="1:10" ht="53.45" customHeight="1" x14ac:dyDescent="0.2">
      <c r="A131" s="247" t="s">
        <v>388</v>
      </c>
      <c r="B131" s="94" t="s">
        <v>170</v>
      </c>
      <c r="C131" s="94">
        <v>35000182</v>
      </c>
      <c r="D131" s="98" t="s">
        <v>389</v>
      </c>
      <c r="E131" s="94" t="s">
        <v>143</v>
      </c>
      <c r="F131" s="248">
        <v>3</v>
      </c>
      <c r="G131" s="259">
        <f t="shared" si="20"/>
        <v>662.53</v>
      </c>
      <c r="H131" s="248">
        <f t="shared" si="21"/>
        <v>811.6</v>
      </c>
      <c r="I131" s="248">
        <f t="shared" si="18"/>
        <v>2434.8000000000002</v>
      </c>
      <c r="J131" s="259">
        <v>797.85</v>
      </c>
    </row>
    <row r="132" spans="1:10" ht="53.45" customHeight="1" x14ac:dyDescent="0.2">
      <c r="A132" s="247" t="s">
        <v>390</v>
      </c>
      <c r="B132" s="94" t="s">
        <v>170</v>
      </c>
      <c r="C132" s="94">
        <v>35000198</v>
      </c>
      <c r="D132" s="97" t="s">
        <v>391</v>
      </c>
      <c r="E132" s="94" t="s">
        <v>352</v>
      </c>
      <c r="F132" s="248">
        <v>2</v>
      </c>
      <c r="G132" s="259">
        <f t="shared" si="20"/>
        <v>188.27</v>
      </c>
      <c r="H132" s="248">
        <f t="shared" si="21"/>
        <v>230.63</v>
      </c>
      <c r="I132" s="248">
        <f t="shared" si="18"/>
        <v>461.26</v>
      </c>
      <c r="J132" s="259">
        <v>226.72</v>
      </c>
    </row>
    <row r="133" spans="1:10" ht="53.45" customHeight="1" x14ac:dyDescent="0.2">
      <c r="A133" s="247" t="s">
        <v>392</v>
      </c>
      <c r="B133" s="94" t="s">
        <v>137</v>
      </c>
      <c r="C133" s="94">
        <v>3635</v>
      </c>
      <c r="D133" s="97" t="s">
        <v>393</v>
      </c>
      <c r="E133" s="94" t="s">
        <v>352</v>
      </c>
      <c r="F133" s="248">
        <v>2</v>
      </c>
      <c r="G133" s="259">
        <f t="shared" si="20"/>
        <v>488.27</v>
      </c>
      <c r="H133" s="248">
        <f t="shared" si="21"/>
        <v>598.13</v>
      </c>
      <c r="I133" s="248">
        <f t="shared" si="18"/>
        <v>1196.26</v>
      </c>
      <c r="J133" s="259">
        <v>587.99</v>
      </c>
    </row>
    <row r="134" spans="1:10" ht="53.45" customHeight="1" x14ac:dyDescent="0.2">
      <c r="A134" s="247" t="s">
        <v>394</v>
      </c>
      <c r="B134" s="94" t="s">
        <v>120</v>
      </c>
      <c r="C134" s="94" t="s">
        <v>120</v>
      </c>
      <c r="D134" s="97" t="s">
        <v>395</v>
      </c>
      <c r="E134" s="94" t="s">
        <v>352</v>
      </c>
      <c r="F134" s="248">
        <v>1</v>
      </c>
      <c r="G134" s="259">
        <f t="shared" si="20"/>
        <v>485.93</v>
      </c>
      <c r="H134" s="248">
        <f t="shared" si="21"/>
        <v>595.26</v>
      </c>
      <c r="I134" s="248">
        <f t="shared" si="18"/>
        <v>595.26</v>
      </c>
      <c r="J134" s="259">
        <v>585.16999999999996</v>
      </c>
    </row>
    <row r="135" spans="1:10" ht="53.45" customHeight="1" x14ac:dyDescent="0.2">
      <c r="A135" s="247" t="s">
        <v>396</v>
      </c>
      <c r="B135" s="94" t="s">
        <v>120</v>
      </c>
      <c r="C135" s="94" t="s">
        <v>120</v>
      </c>
      <c r="D135" s="97" t="s">
        <v>397</v>
      </c>
      <c r="E135" s="94" t="s">
        <v>352</v>
      </c>
      <c r="F135" s="248">
        <v>1</v>
      </c>
      <c r="G135" s="259">
        <f t="shared" si="20"/>
        <v>64.959999999999994</v>
      </c>
      <c r="H135" s="248">
        <f t="shared" si="21"/>
        <v>79.58</v>
      </c>
      <c r="I135" s="248">
        <f t="shared" si="18"/>
        <v>79.58</v>
      </c>
      <c r="J135" s="259">
        <v>78.23</v>
      </c>
    </row>
    <row r="136" spans="1:10" ht="53.45" customHeight="1" x14ac:dyDescent="0.2">
      <c r="A136" s="247" t="s">
        <v>398</v>
      </c>
      <c r="B136" s="94" t="s">
        <v>120</v>
      </c>
      <c r="C136" s="94" t="s">
        <v>120</v>
      </c>
      <c r="D136" s="97" t="s">
        <v>399</v>
      </c>
      <c r="E136" s="94" t="s">
        <v>94</v>
      </c>
      <c r="F136" s="248">
        <v>1</v>
      </c>
      <c r="G136" s="259">
        <f t="shared" si="20"/>
        <v>486.81</v>
      </c>
      <c r="H136" s="248">
        <f t="shared" si="21"/>
        <v>596.34</v>
      </c>
      <c r="I136" s="248">
        <f t="shared" si="18"/>
        <v>596.34</v>
      </c>
      <c r="J136" s="259">
        <v>586.23</v>
      </c>
    </row>
    <row r="137" spans="1:10" ht="53.45" customHeight="1" x14ac:dyDescent="0.2">
      <c r="A137" s="247" t="s">
        <v>400</v>
      </c>
      <c r="B137" s="94" t="s">
        <v>120</v>
      </c>
      <c r="C137" s="94" t="s">
        <v>120</v>
      </c>
      <c r="D137" s="97" t="s">
        <v>401</v>
      </c>
      <c r="E137" s="94" t="s">
        <v>352</v>
      </c>
      <c r="F137" s="248">
        <v>1</v>
      </c>
      <c r="G137" s="259">
        <f t="shared" si="20"/>
        <v>129.58000000000001</v>
      </c>
      <c r="H137" s="248">
        <f t="shared" si="21"/>
        <v>158.74</v>
      </c>
      <c r="I137" s="248">
        <f t="shared" si="18"/>
        <v>158.74</v>
      </c>
      <c r="J137" s="259">
        <v>156.05000000000001</v>
      </c>
    </row>
    <row r="138" spans="1:10" ht="53.45" customHeight="1" x14ac:dyDescent="0.2">
      <c r="A138" s="247" t="s">
        <v>402</v>
      </c>
      <c r="B138" s="94" t="s">
        <v>170</v>
      </c>
      <c r="C138" s="94">
        <v>35000189</v>
      </c>
      <c r="D138" s="97" t="s">
        <v>403</v>
      </c>
      <c r="E138" s="94" t="s">
        <v>352</v>
      </c>
      <c r="F138" s="248">
        <v>1</v>
      </c>
      <c r="G138" s="259">
        <f t="shared" si="20"/>
        <v>232.58</v>
      </c>
      <c r="H138" s="248">
        <f t="shared" si="21"/>
        <v>284.91000000000003</v>
      </c>
      <c r="I138" s="248">
        <f t="shared" si="18"/>
        <v>284.91000000000003</v>
      </c>
      <c r="J138" s="259">
        <v>280.08</v>
      </c>
    </row>
    <row r="139" spans="1:10" ht="53.45" customHeight="1" x14ac:dyDescent="0.2">
      <c r="A139" s="247" t="s">
        <v>404</v>
      </c>
      <c r="B139" s="94" t="s">
        <v>120</v>
      </c>
      <c r="C139" s="94" t="s">
        <v>120</v>
      </c>
      <c r="D139" s="97" t="s">
        <v>405</v>
      </c>
      <c r="E139" s="94" t="s">
        <v>352</v>
      </c>
      <c r="F139" s="248">
        <v>1</v>
      </c>
      <c r="G139" s="259">
        <f t="shared" si="20"/>
        <v>259.17</v>
      </c>
      <c r="H139" s="248">
        <f t="shared" si="21"/>
        <v>317.48</v>
      </c>
      <c r="I139" s="248">
        <f t="shared" si="18"/>
        <v>317.48</v>
      </c>
      <c r="J139" s="259">
        <v>312.10000000000002</v>
      </c>
    </row>
    <row r="140" spans="1:10" ht="53.45" customHeight="1" x14ac:dyDescent="0.2">
      <c r="A140" s="247" t="s">
        <v>406</v>
      </c>
      <c r="B140" s="94" t="s">
        <v>170</v>
      </c>
      <c r="C140" s="94">
        <v>35000199</v>
      </c>
      <c r="D140" s="97" t="s">
        <v>407</v>
      </c>
      <c r="E140" s="94" t="s">
        <v>352</v>
      </c>
      <c r="F140" s="248">
        <v>1</v>
      </c>
      <c r="G140" s="259">
        <f t="shared" si="20"/>
        <v>105.33</v>
      </c>
      <c r="H140" s="248">
        <f t="shared" si="21"/>
        <v>129.03</v>
      </c>
      <c r="I140" s="248">
        <f t="shared" si="18"/>
        <v>129.03</v>
      </c>
      <c r="J140" s="259">
        <v>126.84</v>
      </c>
    </row>
    <row r="141" spans="1:10" ht="53.45" customHeight="1" x14ac:dyDescent="0.2">
      <c r="A141" s="247" t="s">
        <v>408</v>
      </c>
      <c r="B141" s="94" t="s">
        <v>170</v>
      </c>
      <c r="C141" s="94">
        <v>35000191</v>
      </c>
      <c r="D141" s="97" t="s">
        <v>409</v>
      </c>
      <c r="E141" s="94" t="s">
        <v>352</v>
      </c>
      <c r="F141" s="248">
        <v>1</v>
      </c>
      <c r="G141" s="259">
        <f t="shared" si="20"/>
        <v>271.88</v>
      </c>
      <c r="H141" s="248">
        <f t="shared" si="21"/>
        <v>333.05</v>
      </c>
      <c r="I141" s="248">
        <f t="shared" si="18"/>
        <v>333.05</v>
      </c>
      <c r="J141" s="259">
        <v>327.41000000000003</v>
      </c>
    </row>
    <row r="142" spans="1:10" ht="53.45" customHeight="1" x14ac:dyDescent="0.2">
      <c r="A142" s="247" t="s">
        <v>410</v>
      </c>
      <c r="B142" s="94" t="s">
        <v>120</v>
      </c>
      <c r="C142" s="94" t="s">
        <v>120</v>
      </c>
      <c r="D142" s="97" t="s">
        <v>411</v>
      </c>
      <c r="E142" s="94" t="s">
        <v>352</v>
      </c>
      <c r="F142" s="248">
        <v>1</v>
      </c>
      <c r="G142" s="259">
        <f t="shared" si="20"/>
        <v>10.09</v>
      </c>
      <c r="H142" s="248">
        <f t="shared" si="21"/>
        <v>12.36</v>
      </c>
      <c r="I142" s="248">
        <f t="shared" si="18"/>
        <v>12.36</v>
      </c>
      <c r="J142" s="248">
        <v>12.15</v>
      </c>
    </row>
    <row r="143" spans="1:10" ht="53.45" customHeight="1" x14ac:dyDescent="0.2">
      <c r="A143" s="247" t="s">
        <v>412</v>
      </c>
      <c r="B143" s="94" t="s">
        <v>120</v>
      </c>
      <c r="C143" s="94" t="s">
        <v>120</v>
      </c>
      <c r="D143" s="97" t="s">
        <v>413</v>
      </c>
      <c r="E143" s="94" t="s">
        <v>352</v>
      </c>
      <c r="F143" s="248">
        <v>1</v>
      </c>
      <c r="G143" s="259">
        <f t="shared" si="20"/>
        <v>145.79</v>
      </c>
      <c r="H143" s="248">
        <f t="shared" si="21"/>
        <v>178.59</v>
      </c>
      <c r="I143" s="248">
        <f t="shared" si="18"/>
        <v>178.59</v>
      </c>
      <c r="J143" s="248">
        <v>175.56</v>
      </c>
    </row>
    <row r="144" spans="1:10" ht="53.45" customHeight="1" x14ac:dyDescent="0.2">
      <c r="A144" s="247" t="s">
        <v>414</v>
      </c>
      <c r="B144" s="94" t="s">
        <v>120</v>
      </c>
      <c r="C144" s="94" t="s">
        <v>120</v>
      </c>
      <c r="D144" s="97" t="s">
        <v>415</v>
      </c>
      <c r="E144" s="94" t="s">
        <v>352</v>
      </c>
      <c r="F144" s="248">
        <v>1</v>
      </c>
      <c r="G144" s="259">
        <f t="shared" si="20"/>
        <v>172.78</v>
      </c>
      <c r="H144" s="248">
        <f t="shared" si="21"/>
        <v>211.66</v>
      </c>
      <c r="I144" s="248">
        <f t="shared" si="18"/>
        <v>211.66</v>
      </c>
      <c r="J144" s="248">
        <v>208.07</v>
      </c>
    </row>
    <row r="145" spans="1:10" ht="53.45" customHeight="1" x14ac:dyDescent="0.2">
      <c r="A145" s="247" t="s">
        <v>416</v>
      </c>
      <c r="B145" s="94" t="s">
        <v>137</v>
      </c>
      <c r="C145" s="94">
        <v>9838</v>
      </c>
      <c r="D145" s="97" t="s">
        <v>417</v>
      </c>
      <c r="E145" s="94" t="s">
        <v>94</v>
      </c>
      <c r="F145" s="248">
        <v>1</v>
      </c>
      <c r="G145" s="259">
        <f t="shared" si="20"/>
        <v>5.61</v>
      </c>
      <c r="H145" s="248">
        <f t="shared" si="21"/>
        <v>6.87</v>
      </c>
      <c r="I145" s="248">
        <f t="shared" si="18"/>
        <v>6.87</v>
      </c>
      <c r="J145" s="262">
        <v>6.75</v>
      </c>
    </row>
    <row r="146" spans="1:10" ht="53.45" customHeight="1" x14ac:dyDescent="0.2">
      <c r="A146" s="247" t="s">
        <v>418</v>
      </c>
      <c r="B146" s="94" t="s">
        <v>120</v>
      </c>
      <c r="C146" s="94" t="s">
        <v>120</v>
      </c>
      <c r="D146" s="97" t="s">
        <v>419</v>
      </c>
      <c r="E146" s="94" t="s">
        <v>352</v>
      </c>
      <c r="F146" s="248">
        <v>5</v>
      </c>
      <c r="G146" s="259">
        <f t="shared" si="20"/>
        <v>0.27</v>
      </c>
      <c r="H146" s="248">
        <f t="shared" si="21"/>
        <v>0.33</v>
      </c>
      <c r="I146" s="248">
        <f t="shared" si="18"/>
        <v>1.6500000000000001</v>
      </c>
      <c r="J146" s="248">
        <v>0.33</v>
      </c>
    </row>
    <row r="147" spans="1:10" ht="53.45" customHeight="1" x14ac:dyDescent="0.2">
      <c r="A147" s="247" t="s">
        <v>420</v>
      </c>
      <c r="B147" s="94" t="s">
        <v>120</v>
      </c>
      <c r="C147" s="94" t="s">
        <v>120</v>
      </c>
      <c r="D147" s="97" t="s">
        <v>421</v>
      </c>
      <c r="E147" s="94" t="s">
        <v>352</v>
      </c>
      <c r="F147" s="248">
        <v>22</v>
      </c>
      <c r="G147" s="259">
        <f t="shared" si="20"/>
        <v>0.37</v>
      </c>
      <c r="H147" s="248">
        <f t="shared" si="21"/>
        <v>0.45</v>
      </c>
      <c r="I147" s="248">
        <f t="shared" si="18"/>
        <v>9.9</v>
      </c>
      <c r="J147" s="248">
        <v>0.45</v>
      </c>
    </row>
    <row r="148" spans="1:10" ht="53.45" customHeight="1" x14ac:dyDescent="0.2">
      <c r="A148" s="247" t="s">
        <v>422</v>
      </c>
      <c r="B148" s="94" t="s">
        <v>120</v>
      </c>
      <c r="C148" s="94" t="s">
        <v>120</v>
      </c>
      <c r="D148" s="97" t="s">
        <v>423</v>
      </c>
      <c r="E148" s="94" t="s">
        <v>352</v>
      </c>
      <c r="F148" s="248">
        <v>216</v>
      </c>
      <c r="G148" s="259">
        <f t="shared" si="20"/>
        <v>2.0299999999999998</v>
      </c>
      <c r="H148" s="248">
        <f t="shared" si="21"/>
        <v>2.4900000000000002</v>
      </c>
      <c r="I148" s="248">
        <f t="shared" si="18"/>
        <v>537.84</v>
      </c>
      <c r="J148" s="248">
        <v>2.44</v>
      </c>
    </row>
    <row r="149" spans="1:10" ht="53.45" customHeight="1" x14ac:dyDescent="0.2">
      <c r="A149" s="252" t="s">
        <v>424</v>
      </c>
      <c r="B149" s="253"/>
      <c r="C149" s="253"/>
      <c r="D149" s="96" t="s">
        <v>425</v>
      </c>
      <c r="E149" s="254"/>
      <c r="F149" s="255"/>
      <c r="G149" s="255">
        <v>0</v>
      </c>
      <c r="H149" s="255">
        <f>ROUND(G149*(1+$I$2),2)</f>
        <v>0</v>
      </c>
      <c r="I149" s="255">
        <f t="shared" si="18"/>
        <v>0</v>
      </c>
      <c r="J149" s="255">
        <v>0</v>
      </c>
    </row>
    <row r="150" spans="1:10" ht="53.45" customHeight="1" x14ac:dyDescent="0.2">
      <c r="A150" s="247" t="s">
        <v>426</v>
      </c>
      <c r="B150" s="94" t="s">
        <v>427</v>
      </c>
      <c r="C150" s="94" t="s">
        <v>427</v>
      </c>
      <c r="D150" s="97" t="s">
        <v>68</v>
      </c>
      <c r="E150" s="94" t="s">
        <v>352</v>
      </c>
      <c r="F150" s="248">
        <v>1</v>
      </c>
      <c r="G150" s="259">
        <f>ROUND(J150-(J150*$K$6),2)</f>
        <v>1231.6500000000001</v>
      </c>
      <c r="H150" s="248">
        <f>ROUND(G150*(1+$I$2),2)</f>
        <v>1622.21</v>
      </c>
      <c r="I150" s="248">
        <f t="shared" si="18"/>
        <v>1622.21</v>
      </c>
      <c r="J150" s="248">
        <v>1483.2</v>
      </c>
    </row>
    <row r="151" spans="1:10" ht="53.45" customHeight="1" x14ac:dyDescent="0.2">
      <c r="A151" s="252" t="s">
        <v>428</v>
      </c>
      <c r="B151" s="253"/>
      <c r="C151" s="254"/>
      <c r="D151" s="96" t="s">
        <v>429</v>
      </c>
      <c r="E151" s="254"/>
      <c r="F151" s="255"/>
      <c r="G151" s="255">
        <v>0</v>
      </c>
      <c r="H151" s="255"/>
      <c r="I151" s="256"/>
      <c r="J151" s="255">
        <v>0</v>
      </c>
    </row>
    <row r="152" spans="1:10" ht="53.45" customHeight="1" x14ac:dyDescent="0.2">
      <c r="A152" s="252" t="s">
        <v>430</v>
      </c>
      <c r="B152" s="253"/>
      <c r="C152" s="254"/>
      <c r="D152" s="96" t="s">
        <v>165</v>
      </c>
      <c r="E152" s="254"/>
      <c r="F152" s="255"/>
      <c r="G152" s="255"/>
      <c r="H152" s="255"/>
      <c r="I152" s="256"/>
      <c r="J152" s="255"/>
    </row>
    <row r="153" spans="1:10" ht="53.45" customHeight="1" x14ac:dyDescent="0.2">
      <c r="A153" s="247" t="s">
        <v>431</v>
      </c>
      <c r="B153" s="94" t="s">
        <v>137</v>
      </c>
      <c r="C153" s="94" t="s">
        <v>138</v>
      </c>
      <c r="D153" s="97" t="s">
        <v>139</v>
      </c>
      <c r="E153" s="94" t="s">
        <v>140</v>
      </c>
      <c r="F153" s="248">
        <v>803.5</v>
      </c>
      <c r="G153" s="259">
        <f>ROUND(J153-(J153*$K$6),2)</f>
        <v>0.34</v>
      </c>
      <c r="H153" s="248">
        <f>ROUND(G153*(1+$I$2),2)</f>
        <v>0.45</v>
      </c>
      <c r="I153" s="248">
        <f>F153*H153</f>
        <v>361.57499999999999</v>
      </c>
      <c r="J153" s="262">
        <v>0.41</v>
      </c>
    </row>
    <row r="154" spans="1:10" ht="53.45" customHeight="1" x14ac:dyDescent="0.2">
      <c r="A154" s="247" t="s">
        <v>432</v>
      </c>
      <c r="B154" s="267" t="s">
        <v>137</v>
      </c>
      <c r="C154" s="268">
        <v>73610</v>
      </c>
      <c r="D154" s="98" t="s">
        <v>167</v>
      </c>
      <c r="E154" s="94" t="s">
        <v>94</v>
      </c>
      <c r="F154" s="264">
        <v>925.7</v>
      </c>
      <c r="G154" s="259">
        <f>ROUND(J154-(J154*$K$6),2)</f>
        <v>0.91</v>
      </c>
      <c r="H154" s="248">
        <f>ROUND(G154*(1+$I$2),2)</f>
        <v>1.2</v>
      </c>
      <c r="I154" s="248">
        <f>F154*H154</f>
        <v>1110.8399999999999</v>
      </c>
      <c r="J154" s="262">
        <v>1.0900000000000001</v>
      </c>
    </row>
    <row r="155" spans="1:10" ht="53.45" customHeight="1" x14ac:dyDescent="0.2">
      <c r="A155" s="252" t="s">
        <v>433</v>
      </c>
      <c r="B155" s="253"/>
      <c r="C155" s="254"/>
      <c r="D155" s="96" t="s">
        <v>295</v>
      </c>
      <c r="E155" s="254"/>
      <c r="F155" s="255"/>
      <c r="G155" s="255"/>
      <c r="H155" s="255"/>
      <c r="I155" s="256"/>
      <c r="J155" s="255"/>
    </row>
    <row r="156" spans="1:10" ht="53.45" customHeight="1" x14ac:dyDescent="0.2">
      <c r="A156" s="247" t="s">
        <v>434</v>
      </c>
      <c r="B156" s="267" t="s">
        <v>137</v>
      </c>
      <c r="C156" s="268">
        <v>90091</v>
      </c>
      <c r="D156" s="98" t="s">
        <v>435</v>
      </c>
      <c r="E156" s="94" t="s">
        <v>179</v>
      </c>
      <c r="F156" s="264">
        <v>999.76</v>
      </c>
      <c r="G156" s="259">
        <f t="shared" ref="G156:G163" si="22">ROUND(J156-(J156*$K$6),2)</f>
        <v>3.63</v>
      </c>
      <c r="H156" s="248">
        <f t="shared" ref="H156:H163" si="23">ROUND(G156*(1+$I$2),2)</f>
        <v>4.78</v>
      </c>
      <c r="I156" s="248">
        <f t="shared" ref="I156:I163" si="24">F156*H156</f>
        <v>4778.8528000000006</v>
      </c>
      <c r="J156" s="262">
        <v>4.37</v>
      </c>
    </row>
    <row r="157" spans="1:10" ht="53.45" customHeight="1" x14ac:dyDescent="0.2">
      <c r="A157" s="247" t="s">
        <v>436</v>
      </c>
      <c r="B157" s="267" t="s">
        <v>137</v>
      </c>
      <c r="C157" s="94">
        <v>93358</v>
      </c>
      <c r="D157" s="97" t="s">
        <v>1266</v>
      </c>
      <c r="E157" s="94" t="s">
        <v>179</v>
      </c>
      <c r="F157" s="95">
        <v>111.08</v>
      </c>
      <c r="G157" s="259">
        <f t="shared" si="22"/>
        <v>39.78</v>
      </c>
      <c r="H157" s="248">
        <f t="shared" si="23"/>
        <v>52.39</v>
      </c>
      <c r="I157" s="248">
        <f t="shared" si="24"/>
        <v>5819.4812000000002</v>
      </c>
      <c r="J157" s="262">
        <v>47.9</v>
      </c>
    </row>
    <row r="158" spans="1:10" ht="53.45" customHeight="1" x14ac:dyDescent="0.2">
      <c r="A158" s="247" t="s">
        <v>437</v>
      </c>
      <c r="B158" s="267" t="s">
        <v>137</v>
      </c>
      <c r="C158" s="268" t="s">
        <v>184</v>
      </c>
      <c r="D158" s="98" t="s">
        <v>185</v>
      </c>
      <c r="E158" s="94" t="s">
        <v>179</v>
      </c>
      <c r="F158" s="248">
        <v>55.54</v>
      </c>
      <c r="G158" s="259">
        <f t="shared" si="22"/>
        <v>24.13</v>
      </c>
      <c r="H158" s="248">
        <f t="shared" si="23"/>
        <v>31.78</v>
      </c>
      <c r="I158" s="248">
        <f t="shared" si="24"/>
        <v>1765.0612000000001</v>
      </c>
      <c r="J158" s="262">
        <v>29.06</v>
      </c>
    </row>
    <row r="159" spans="1:10" ht="53.45" customHeight="1" x14ac:dyDescent="0.2">
      <c r="A159" s="247" t="s">
        <v>438</v>
      </c>
      <c r="B159" s="267" t="s">
        <v>137</v>
      </c>
      <c r="C159" s="94">
        <v>94097</v>
      </c>
      <c r="D159" s="97" t="s">
        <v>1248</v>
      </c>
      <c r="E159" s="94" t="s">
        <v>187</v>
      </c>
      <c r="F159" s="248">
        <v>925.7</v>
      </c>
      <c r="G159" s="259">
        <f t="shared" si="22"/>
        <v>3.21</v>
      </c>
      <c r="H159" s="248">
        <f t="shared" si="23"/>
        <v>4.2300000000000004</v>
      </c>
      <c r="I159" s="248">
        <f t="shared" si="24"/>
        <v>3915.7110000000007</v>
      </c>
      <c r="J159" s="262">
        <v>3.86</v>
      </c>
    </row>
    <row r="160" spans="1:10" ht="53.45" customHeight="1" x14ac:dyDescent="0.2">
      <c r="A160" s="247" t="s">
        <v>439</v>
      </c>
      <c r="B160" s="269" t="s">
        <v>137</v>
      </c>
      <c r="C160" s="270">
        <v>93382</v>
      </c>
      <c r="D160" s="100" t="s">
        <v>189</v>
      </c>
      <c r="E160" s="94" t="s">
        <v>179</v>
      </c>
      <c r="F160" s="264">
        <v>1103.57</v>
      </c>
      <c r="G160" s="259">
        <f t="shared" si="22"/>
        <v>14.7</v>
      </c>
      <c r="H160" s="248">
        <f t="shared" si="23"/>
        <v>19.36</v>
      </c>
      <c r="I160" s="248">
        <f t="shared" si="24"/>
        <v>21365.115199999997</v>
      </c>
      <c r="J160" s="262">
        <v>17.7</v>
      </c>
    </row>
    <row r="161" spans="1:10" ht="53.45" customHeight="1" x14ac:dyDescent="0.2">
      <c r="A161" s="247" t="s">
        <v>440</v>
      </c>
      <c r="B161" s="269" t="s">
        <v>137</v>
      </c>
      <c r="C161" s="270">
        <v>72896</v>
      </c>
      <c r="D161" s="100" t="s">
        <v>191</v>
      </c>
      <c r="E161" s="94" t="s">
        <v>179</v>
      </c>
      <c r="F161" s="264">
        <v>75.349999999999994</v>
      </c>
      <c r="G161" s="259">
        <f t="shared" si="22"/>
        <v>2.14</v>
      </c>
      <c r="H161" s="248">
        <f t="shared" si="23"/>
        <v>2.82</v>
      </c>
      <c r="I161" s="248">
        <f t="shared" si="24"/>
        <v>212.48699999999997</v>
      </c>
      <c r="J161" s="262">
        <v>2.58</v>
      </c>
    </row>
    <row r="162" spans="1:10" ht="53.45" customHeight="1" x14ac:dyDescent="0.2">
      <c r="A162" s="247" t="s">
        <v>441</v>
      </c>
      <c r="B162" s="269" t="s">
        <v>137</v>
      </c>
      <c r="C162" s="270">
        <v>93588</v>
      </c>
      <c r="D162" s="100" t="s">
        <v>193</v>
      </c>
      <c r="E162" s="94" t="s">
        <v>194</v>
      </c>
      <c r="F162" s="264">
        <v>753.75</v>
      </c>
      <c r="G162" s="259">
        <f t="shared" si="22"/>
        <v>1.08</v>
      </c>
      <c r="H162" s="248">
        <f t="shared" si="23"/>
        <v>1.42</v>
      </c>
      <c r="I162" s="248">
        <f t="shared" si="24"/>
        <v>1070.325</v>
      </c>
      <c r="J162" s="262">
        <v>1.3</v>
      </c>
    </row>
    <row r="163" spans="1:10" ht="53.45" customHeight="1" x14ac:dyDescent="0.2">
      <c r="A163" s="247" t="s">
        <v>442</v>
      </c>
      <c r="B163" s="269" t="s">
        <v>137</v>
      </c>
      <c r="C163" s="270" t="s">
        <v>196</v>
      </c>
      <c r="D163" s="101" t="s">
        <v>197</v>
      </c>
      <c r="E163" s="94" t="s">
        <v>179</v>
      </c>
      <c r="F163" s="264">
        <v>75.349999999999994</v>
      </c>
      <c r="G163" s="259">
        <f t="shared" si="22"/>
        <v>1.1299999999999999</v>
      </c>
      <c r="H163" s="248">
        <f t="shared" si="23"/>
        <v>1.49</v>
      </c>
      <c r="I163" s="248">
        <f t="shared" si="24"/>
        <v>112.27149999999999</v>
      </c>
      <c r="J163" s="262">
        <v>1.36</v>
      </c>
    </row>
    <row r="164" spans="1:10" ht="53.45" customHeight="1" x14ac:dyDescent="0.2">
      <c r="A164" s="252" t="s">
        <v>443</v>
      </c>
      <c r="B164" s="253"/>
      <c r="C164" s="253"/>
      <c r="D164" s="96" t="s">
        <v>199</v>
      </c>
      <c r="E164" s="254"/>
      <c r="F164" s="255"/>
      <c r="G164" s="255"/>
      <c r="H164" s="255"/>
      <c r="I164" s="256"/>
      <c r="J164" s="255"/>
    </row>
    <row r="165" spans="1:10" ht="53.45" customHeight="1" x14ac:dyDescent="0.2">
      <c r="A165" s="247" t="s">
        <v>444</v>
      </c>
      <c r="B165" s="267" t="s">
        <v>137</v>
      </c>
      <c r="C165" s="268" t="s">
        <v>203</v>
      </c>
      <c r="D165" s="98" t="s">
        <v>204</v>
      </c>
      <c r="E165" s="94" t="s">
        <v>140</v>
      </c>
      <c r="F165" s="248">
        <f>9.26*0.5</f>
        <v>4.63</v>
      </c>
      <c r="G165" s="259">
        <f>ROUND(J165-(J165*$K$6),2)</f>
        <v>72.180000000000007</v>
      </c>
      <c r="H165" s="248">
        <f>ROUND(G165*(1+$I$2),2)</f>
        <v>95.07</v>
      </c>
      <c r="I165" s="248">
        <f>F165*H165</f>
        <v>440.17409999999995</v>
      </c>
      <c r="J165" s="262">
        <v>86.92</v>
      </c>
    </row>
    <row r="166" spans="1:10" ht="53.45" customHeight="1" x14ac:dyDescent="0.2">
      <c r="A166" s="247" t="s">
        <v>445</v>
      </c>
      <c r="B166" s="94" t="s">
        <v>137</v>
      </c>
      <c r="C166" s="94" t="s">
        <v>207</v>
      </c>
      <c r="D166" s="97" t="s">
        <v>208</v>
      </c>
      <c r="E166" s="94" t="s">
        <v>109</v>
      </c>
      <c r="F166" s="248">
        <v>222.17</v>
      </c>
      <c r="G166" s="259">
        <f>ROUND(J166-(J166*$K$6),2)</f>
        <v>3.73</v>
      </c>
      <c r="H166" s="248">
        <f>ROUND(G166*(1+$I$2),2)</f>
        <v>4.91</v>
      </c>
      <c r="I166" s="248">
        <f>F166*H166</f>
        <v>1090.8546999999999</v>
      </c>
      <c r="J166" s="262">
        <v>4.49</v>
      </c>
    </row>
    <row r="167" spans="1:10" ht="53.45" customHeight="1" x14ac:dyDescent="0.2">
      <c r="A167" s="247" t="s">
        <v>446</v>
      </c>
      <c r="B167" s="94"/>
      <c r="C167" s="94"/>
      <c r="D167" s="97" t="s">
        <v>346</v>
      </c>
      <c r="E167" s="94"/>
      <c r="F167" s="248"/>
      <c r="G167" s="248"/>
      <c r="H167" s="248"/>
      <c r="I167" s="248"/>
      <c r="J167" s="248"/>
    </row>
    <row r="168" spans="1:10" ht="53.45" customHeight="1" x14ac:dyDescent="0.2">
      <c r="A168" s="247" t="s">
        <v>447</v>
      </c>
      <c r="B168" s="267" t="s">
        <v>151</v>
      </c>
      <c r="C168" s="94" t="s">
        <v>1276</v>
      </c>
      <c r="D168" s="98" t="s">
        <v>332</v>
      </c>
      <c r="E168" s="94" t="s">
        <v>187</v>
      </c>
      <c r="F168" s="248">
        <v>9.4700000000000006</v>
      </c>
      <c r="G168" s="259">
        <f>ROUND(J168-(J168*$K$6),2)</f>
        <v>51.06</v>
      </c>
      <c r="H168" s="248">
        <f>ROUND(G168*(1+$I$2),2)</f>
        <v>67.25</v>
      </c>
      <c r="I168" s="248">
        <f>F168*H168</f>
        <v>636.85750000000007</v>
      </c>
      <c r="J168" s="259">
        <v>61.49</v>
      </c>
    </row>
    <row r="169" spans="1:10" ht="53.45" customHeight="1" x14ac:dyDescent="0.2">
      <c r="A169" s="247" t="s">
        <v>448</v>
      </c>
      <c r="B169" s="267" t="s">
        <v>137</v>
      </c>
      <c r="C169" s="94">
        <v>83534</v>
      </c>
      <c r="D169" s="97" t="s">
        <v>1250</v>
      </c>
      <c r="E169" s="94" t="s">
        <v>179</v>
      </c>
      <c r="F169" s="248">
        <v>1.33</v>
      </c>
      <c r="G169" s="259">
        <f>ROUND(J169-(J169*$K$6),2)</f>
        <v>335.17</v>
      </c>
      <c r="H169" s="248">
        <f>ROUND(G169*(1+$I$2),2)</f>
        <v>441.45</v>
      </c>
      <c r="I169" s="248">
        <f>F169*H169</f>
        <v>587.12850000000003</v>
      </c>
      <c r="J169" s="262">
        <v>403.63</v>
      </c>
    </row>
    <row r="170" spans="1:10" ht="53.45" customHeight="1" x14ac:dyDescent="0.2">
      <c r="A170" s="252" t="s">
        <v>449</v>
      </c>
      <c r="B170" s="253"/>
      <c r="C170" s="254"/>
      <c r="D170" s="96" t="s">
        <v>450</v>
      </c>
      <c r="E170" s="254"/>
      <c r="F170" s="255"/>
      <c r="G170" s="255"/>
      <c r="H170" s="255"/>
      <c r="I170" s="256"/>
      <c r="J170" s="255"/>
    </row>
    <row r="171" spans="1:10" ht="53.45" customHeight="1" x14ac:dyDescent="0.2">
      <c r="A171" s="247" t="s">
        <v>451</v>
      </c>
      <c r="B171" s="94" t="s">
        <v>82</v>
      </c>
      <c r="C171" s="94" t="s">
        <v>82</v>
      </c>
      <c r="D171" s="97" t="s">
        <v>452</v>
      </c>
      <c r="E171" s="94" t="s">
        <v>94</v>
      </c>
      <c r="F171" s="248">
        <v>16</v>
      </c>
      <c r="G171" s="259">
        <f>ROUND(J171-(J171*$K$6),2)</f>
        <v>626.52</v>
      </c>
      <c r="H171" s="248">
        <f>ROUND(G171*(1+$I$2),2)</f>
        <v>825.19</v>
      </c>
      <c r="I171" s="248">
        <f>F171*H171</f>
        <v>13203.04</v>
      </c>
      <c r="J171" s="248">
        <v>754.48</v>
      </c>
    </row>
    <row r="172" spans="1:10" ht="53.45" customHeight="1" x14ac:dyDescent="0.2">
      <c r="A172" s="252" t="s">
        <v>453</v>
      </c>
      <c r="B172" s="253"/>
      <c r="C172" s="253"/>
      <c r="D172" s="96" t="s">
        <v>210</v>
      </c>
      <c r="E172" s="254"/>
      <c r="F172" s="255"/>
      <c r="G172" s="255"/>
      <c r="H172" s="255"/>
      <c r="I172" s="256"/>
      <c r="J172" s="255"/>
    </row>
    <row r="173" spans="1:10" ht="53.45" customHeight="1" x14ac:dyDescent="0.2">
      <c r="A173" s="247" t="s">
        <v>454</v>
      </c>
      <c r="B173" s="94" t="s">
        <v>137</v>
      </c>
      <c r="C173" s="94" t="s">
        <v>212</v>
      </c>
      <c r="D173" s="97" t="s">
        <v>213</v>
      </c>
      <c r="E173" s="94" t="s">
        <v>143</v>
      </c>
      <c r="F173" s="248">
        <v>1</v>
      </c>
      <c r="G173" s="259">
        <f>ROUND(J173-(J173*$K$6),2)</f>
        <v>783.56</v>
      </c>
      <c r="H173" s="248">
        <f>ROUND(G173*(1+$I$2),2)</f>
        <v>1032.03</v>
      </c>
      <c r="I173" s="248">
        <f>F173*H173</f>
        <v>1032.03</v>
      </c>
      <c r="J173" s="262">
        <v>943.59</v>
      </c>
    </row>
    <row r="174" spans="1:10" ht="53.45" customHeight="1" x14ac:dyDescent="0.2">
      <c r="A174" s="252" t="s">
        <v>455</v>
      </c>
      <c r="B174" s="253"/>
      <c r="C174" s="254"/>
      <c r="D174" s="96" t="s">
        <v>239</v>
      </c>
      <c r="E174" s="254"/>
      <c r="F174" s="255"/>
      <c r="G174" s="255"/>
      <c r="H174" s="255"/>
      <c r="I174" s="256"/>
      <c r="J174" s="255"/>
    </row>
    <row r="175" spans="1:10" ht="53.45" customHeight="1" x14ac:dyDescent="0.2">
      <c r="A175" s="247" t="s">
        <v>456</v>
      </c>
      <c r="B175" s="94" t="s">
        <v>137</v>
      </c>
      <c r="C175" s="94">
        <v>9825</v>
      </c>
      <c r="D175" s="97" t="s">
        <v>457</v>
      </c>
      <c r="E175" s="94" t="s">
        <v>94</v>
      </c>
      <c r="F175" s="264">
        <v>925.7</v>
      </c>
      <c r="G175" s="259">
        <f t="shared" ref="G175:G180" si="25">ROUND(J175-(J175*$K$6),2)</f>
        <v>24.45</v>
      </c>
      <c r="H175" s="248">
        <f t="shared" ref="H175:H180" si="26">ROUND(G175*(1+$I$1),2)</f>
        <v>29.95</v>
      </c>
      <c r="I175" s="248">
        <f t="shared" ref="I175:I180" si="27">F175*H175</f>
        <v>27724.715</v>
      </c>
      <c r="J175" s="262">
        <v>29.44</v>
      </c>
    </row>
    <row r="176" spans="1:10" ht="53.45" customHeight="1" x14ac:dyDescent="0.2">
      <c r="A176" s="247" t="s">
        <v>458</v>
      </c>
      <c r="B176" s="94" t="s">
        <v>120</v>
      </c>
      <c r="C176" s="94" t="s">
        <v>120</v>
      </c>
      <c r="D176" s="97" t="s">
        <v>459</v>
      </c>
      <c r="E176" s="94" t="s">
        <v>326</v>
      </c>
      <c r="F176" s="264">
        <v>2</v>
      </c>
      <c r="G176" s="259">
        <f t="shared" si="25"/>
        <v>122.43</v>
      </c>
      <c r="H176" s="248">
        <f t="shared" si="26"/>
        <v>149.97999999999999</v>
      </c>
      <c r="I176" s="248">
        <f t="shared" si="27"/>
        <v>299.95999999999998</v>
      </c>
      <c r="J176" s="248">
        <v>147.44</v>
      </c>
    </row>
    <row r="177" spans="1:10" ht="53.45" customHeight="1" x14ac:dyDescent="0.2">
      <c r="A177" s="247" t="s">
        <v>460</v>
      </c>
      <c r="B177" s="94" t="s">
        <v>170</v>
      </c>
      <c r="C177" s="94">
        <v>35000187</v>
      </c>
      <c r="D177" s="97" t="s">
        <v>461</v>
      </c>
      <c r="E177" s="94" t="s">
        <v>326</v>
      </c>
      <c r="F177" s="248">
        <v>5</v>
      </c>
      <c r="G177" s="259">
        <f t="shared" si="25"/>
        <v>76.69</v>
      </c>
      <c r="H177" s="248">
        <f t="shared" si="26"/>
        <v>93.95</v>
      </c>
      <c r="I177" s="248">
        <f t="shared" si="27"/>
        <v>469.75</v>
      </c>
      <c r="J177" s="259">
        <v>92.35</v>
      </c>
    </row>
    <row r="178" spans="1:10" ht="53.45" customHeight="1" x14ac:dyDescent="0.2">
      <c r="A178" s="247" t="s">
        <v>462</v>
      </c>
      <c r="B178" s="94" t="s">
        <v>120</v>
      </c>
      <c r="C178" s="94" t="s">
        <v>120</v>
      </c>
      <c r="D178" s="97" t="s">
        <v>463</v>
      </c>
      <c r="E178" s="94" t="s">
        <v>326</v>
      </c>
      <c r="F178" s="264">
        <v>2</v>
      </c>
      <c r="G178" s="259">
        <f t="shared" si="25"/>
        <v>114.18</v>
      </c>
      <c r="H178" s="248">
        <f t="shared" si="26"/>
        <v>139.87</v>
      </c>
      <c r="I178" s="248">
        <f t="shared" si="27"/>
        <v>279.74</v>
      </c>
      <c r="J178" s="248">
        <v>137.5</v>
      </c>
    </row>
    <row r="179" spans="1:10" ht="53.45" customHeight="1" x14ac:dyDescent="0.2">
      <c r="A179" s="247" t="s">
        <v>464</v>
      </c>
      <c r="B179" s="94" t="s">
        <v>120</v>
      </c>
      <c r="C179" s="94" t="s">
        <v>120</v>
      </c>
      <c r="D179" s="97" t="s">
        <v>465</v>
      </c>
      <c r="E179" s="94" t="s">
        <v>326</v>
      </c>
      <c r="F179" s="264">
        <v>5</v>
      </c>
      <c r="G179" s="259">
        <f t="shared" si="25"/>
        <v>114.18</v>
      </c>
      <c r="H179" s="248">
        <f t="shared" si="26"/>
        <v>139.87</v>
      </c>
      <c r="I179" s="248">
        <f t="shared" si="27"/>
        <v>699.35</v>
      </c>
      <c r="J179" s="248">
        <v>137.5</v>
      </c>
    </row>
    <row r="180" spans="1:10" ht="53.45" customHeight="1" x14ac:dyDescent="0.2">
      <c r="A180" s="247" t="s">
        <v>466</v>
      </c>
      <c r="B180" s="94" t="s">
        <v>137</v>
      </c>
      <c r="C180" s="94">
        <v>21090</v>
      </c>
      <c r="D180" s="97" t="s">
        <v>242</v>
      </c>
      <c r="E180" s="94" t="s">
        <v>143</v>
      </c>
      <c r="F180" s="248">
        <v>1</v>
      </c>
      <c r="G180" s="259">
        <f t="shared" si="25"/>
        <v>336.02</v>
      </c>
      <c r="H180" s="248">
        <f t="shared" si="26"/>
        <v>411.62</v>
      </c>
      <c r="I180" s="248">
        <f t="shared" si="27"/>
        <v>411.62</v>
      </c>
      <c r="J180" s="262">
        <v>404.65</v>
      </c>
    </row>
    <row r="181" spans="1:10" ht="53.45" customHeight="1" x14ac:dyDescent="0.2">
      <c r="A181" s="252" t="s">
        <v>467</v>
      </c>
      <c r="B181" s="271"/>
      <c r="C181" s="271"/>
      <c r="D181" s="96" t="s">
        <v>425</v>
      </c>
      <c r="E181" s="254"/>
      <c r="F181" s="255"/>
      <c r="G181" s="255"/>
      <c r="H181" s="255"/>
      <c r="I181" s="256"/>
      <c r="J181" s="255"/>
    </row>
    <row r="182" spans="1:10" ht="53.45" customHeight="1" x14ac:dyDescent="0.2">
      <c r="A182" s="247" t="s">
        <v>468</v>
      </c>
      <c r="B182" s="94" t="s">
        <v>137</v>
      </c>
      <c r="C182" s="94">
        <v>90734</v>
      </c>
      <c r="D182" s="97" t="s">
        <v>1278</v>
      </c>
      <c r="E182" s="94" t="s">
        <v>94</v>
      </c>
      <c r="F182" s="264">
        <f>F175</f>
        <v>925.7</v>
      </c>
      <c r="G182" s="259">
        <f>ROUND(J182-(J182*$K$6),2)</f>
        <v>2.02</v>
      </c>
      <c r="H182" s="248">
        <f>ROUND(G182*(1+$I$2),2)</f>
        <v>2.66</v>
      </c>
      <c r="I182" s="248">
        <f>F182*H182</f>
        <v>2462.3620000000001</v>
      </c>
      <c r="J182" s="259">
        <v>2.4300000000000002</v>
      </c>
    </row>
    <row r="183" spans="1:10" ht="53.45" customHeight="1" x14ac:dyDescent="0.2">
      <c r="A183" s="247" t="s">
        <v>469</v>
      </c>
      <c r="B183" s="94" t="s">
        <v>137</v>
      </c>
      <c r="C183" s="94">
        <v>73607</v>
      </c>
      <c r="D183" s="97" t="s">
        <v>235</v>
      </c>
      <c r="E183" s="94" t="s">
        <v>143</v>
      </c>
      <c r="F183" s="264">
        <v>1</v>
      </c>
      <c r="G183" s="259">
        <f>ROUND(J183-(J183*$K$6),2)</f>
        <v>54.52</v>
      </c>
      <c r="H183" s="248">
        <f>ROUND(G183*(1+$I$2),2)</f>
        <v>71.81</v>
      </c>
      <c r="I183" s="248">
        <f>F183*H183</f>
        <v>71.81</v>
      </c>
      <c r="J183" s="262">
        <v>65.650000000000006</v>
      </c>
    </row>
    <row r="184" spans="1:10" ht="53.45" customHeight="1" x14ac:dyDescent="0.2">
      <c r="A184" s="252" t="s">
        <v>470</v>
      </c>
      <c r="B184" s="253"/>
      <c r="C184" s="253"/>
      <c r="D184" s="96" t="s">
        <v>471</v>
      </c>
      <c r="E184" s="254"/>
      <c r="F184" s="255"/>
      <c r="G184" s="255"/>
      <c r="H184" s="255"/>
      <c r="I184" s="256">
        <f>SUM(I186:I205)</f>
        <v>273318.97070000001</v>
      </c>
      <c r="J184" s="255"/>
    </row>
    <row r="185" spans="1:10" ht="53.45" customHeight="1" x14ac:dyDescent="0.2">
      <c r="A185" s="252" t="s">
        <v>472</v>
      </c>
      <c r="B185" s="253"/>
      <c r="C185" s="254"/>
      <c r="D185" s="96" t="s">
        <v>165</v>
      </c>
      <c r="E185" s="254"/>
      <c r="F185" s="255"/>
      <c r="G185" s="255"/>
      <c r="H185" s="255"/>
      <c r="I185" s="256"/>
      <c r="J185" s="255"/>
    </row>
    <row r="186" spans="1:10" ht="53.45" customHeight="1" x14ac:dyDescent="0.2">
      <c r="A186" s="247" t="s">
        <v>473</v>
      </c>
      <c r="B186" s="94" t="s">
        <v>137</v>
      </c>
      <c r="C186" s="94" t="s">
        <v>138</v>
      </c>
      <c r="D186" s="97" t="s">
        <v>139</v>
      </c>
      <c r="E186" s="94" t="s">
        <v>140</v>
      </c>
      <c r="F186" s="248">
        <v>3000</v>
      </c>
      <c r="G186" s="259">
        <f>ROUND(J186-(J186*$K$6),2)</f>
        <v>0.34</v>
      </c>
      <c r="H186" s="248">
        <f>ROUND(G186*(1+$I$2),2)</f>
        <v>0.45</v>
      </c>
      <c r="I186" s="248">
        <f>F186*H186</f>
        <v>1350</v>
      </c>
      <c r="J186" s="262">
        <v>0.41</v>
      </c>
    </row>
    <row r="187" spans="1:10" ht="53.45" customHeight="1" x14ac:dyDescent="0.2">
      <c r="A187" s="252" t="s">
        <v>474</v>
      </c>
      <c r="B187" s="253"/>
      <c r="C187" s="254"/>
      <c r="D187" s="96" t="s">
        <v>295</v>
      </c>
      <c r="E187" s="254"/>
      <c r="F187" s="255"/>
      <c r="G187" s="255"/>
      <c r="H187" s="255"/>
      <c r="I187" s="256"/>
      <c r="J187" s="255"/>
    </row>
    <row r="188" spans="1:10" ht="53.45" customHeight="1" x14ac:dyDescent="0.2">
      <c r="A188" s="247" t="s">
        <v>475</v>
      </c>
      <c r="B188" s="94" t="s">
        <v>137</v>
      </c>
      <c r="C188" s="94" t="s">
        <v>476</v>
      </c>
      <c r="D188" s="97" t="s">
        <v>477</v>
      </c>
      <c r="E188" s="94" t="s">
        <v>179</v>
      </c>
      <c r="F188" s="248">
        <v>1151.77</v>
      </c>
      <c r="G188" s="259">
        <f>ROUND(J188-(J188*$K$6),2)</f>
        <v>2.1</v>
      </c>
      <c r="H188" s="248">
        <f>ROUND(G188*(1+$I$2),2)</f>
        <v>2.77</v>
      </c>
      <c r="I188" s="248">
        <f>F188*H188</f>
        <v>3190.4029</v>
      </c>
      <c r="J188" s="262">
        <v>2.5299999999999998</v>
      </c>
    </row>
    <row r="189" spans="1:10" ht="53.45" customHeight="1" x14ac:dyDescent="0.2">
      <c r="A189" s="247" t="s">
        <v>478</v>
      </c>
      <c r="B189" s="94" t="s">
        <v>137</v>
      </c>
      <c r="C189" s="94" t="s">
        <v>479</v>
      </c>
      <c r="D189" s="97" t="s">
        <v>480</v>
      </c>
      <c r="E189" s="94" t="s">
        <v>179</v>
      </c>
      <c r="F189" s="248">
        <v>575.07000000000005</v>
      </c>
      <c r="G189" s="259">
        <f>ROUND(J189-(J189*$K$6),2)</f>
        <v>3.5</v>
      </c>
      <c r="H189" s="248">
        <f>ROUND(G189*(1+$I$2),2)</f>
        <v>4.6100000000000003</v>
      </c>
      <c r="I189" s="248">
        <f>F189*H189</f>
        <v>2651.0727000000006</v>
      </c>
      <c r="J189" s="262">
        <v>4.21</v>
      </c>
    </row>
    <row r="190" spans="1:10" ht="53.45" customHeight="1" x14ac:dyDescent="0.2">
      <c r="A190" s="247" t="s">
        <v>481</v>
      </c>
      <c r="B190" s="267" t="s">
        <v>137</v>
      </c>
      <c r="C190" s="268">
        <v>72896</v>
      </c>
      <c r="D190" s="98" t="s">
        <v>191</v>
      </c>
      <c r="E190" s="94" t="s">
        <v>179</v>
      </c>
      <c r="F190" s="264">
        <v>692.04</v>
      </c>
      <c r="G190" s="259">
        <f>ROUND(J190-(J190*$K$6),2)</f>
        <v>2.14</v>
      </c>
      <c r="H190" s="248">
        <f>ROUND(G190*(1+$I$2),2)</f>
        <v>2.82</v>
      </c>
      <c r="I190" s="248">
        <f>F190*H190</f>
        <v>1951.5527999999997</v>
      </c>
      <c r="J190" s="262">
        <v>2.58</v>
      </c>
    </row>
    <row r="191" spans="1:10" ht="53.45" customHeight="1" x14ac:dyDescent="0.2">
      <c r="A191" s="247" t="s">
        <v>482</v>
      </c>
      <c r="B191" s="94" t="s">
        <v>137</v>
      </c>
      <c r="C191" s="94" t="s">
        <v>196</v>
      </c>
      <c r="D191" s="95" t="s">
        <v>197</v>
      </c>
      <c r="E191" s="94" t="s">
        <v>179</v>
      </c>
      <c r="F191" s="264">
        <v>692.04</v>
      </c>
      <c r="G191" s="259">
        <f>ROUND(J191-(J191*$K$6),2)</f>
        <v>1.1299999999999999</v>
      </c>
      <c r="H191" s="248">
        <f>ROUND(G191*(1+$I$2),2)</f>
        <v>1.49</v>
      </c>
      <c r="I191" s="248">
        <f>F191*H191</f>
        <v>1031.1396</v>
      </c>
      <c r="J191" s="262">
        <v>1.36</v>
      </c>
    </row>
    <row r="192" spans="1:10" ht="53.45" customHeight="1" x14ac:dyDescent="0.2">
      <c r="A192" s="247" t="s">
        <v>483</v>
      </c>
      <c r="B192" s="268" t="s">
        <v>137</v>
      </c>
      <c r="C192" s="268">
        <v>93588</v>
      </c>
      <c r="D192" s="98" t="s">
        <v>193</v>
      </c>
      <c r="E192" s="268" t="s">
        <v>194</v>
      </c>
      <c r="F192" s="272">
        <v>6920.4</v>
      </c>
      <c r="G192" s="259">
        <f>ROUND(J192-(J192*$K$6),2)</f>
        <v>1.08</v>
      </c>
      <c r="H192" s="272">
        <f>ROUND(G192*(1+$I$2),2)</f>
        <v>1.42</v>
      </c>
      <c r="I192" s="248">
        <f>F192*H192</f>
        <v>9826.9679999999989</v>
      </c>
      <c r="J192" s="262">
        <v>1.3</v>
      </c>
    </row>
    <row r="193" spans="1:10" ht="53.45" customHeight="1" x14ac:dyDescent="0.2">
      <c r="A193" s="252" t="s">
        <v>484</v>
      </c>
      <c r="B193" s="253"/>
      <c r="C193" s="254"/>
      <c r="D193" s="96" t="s">
        <v>485</v>
      </c>
      <c r="E193" s="254"/>
      <c r="F193" s="255"/>
      <c r="G193" s="255"/>
      <c r="H193" s="255"/>
      <c r="I193" s="256"/>
      <c r="J193" s="255"/>
    </row>
    <row r="194" spans="1:10" ht="53.45" customHeight="1" x14ac:dyDescent="0.2">
      <c r="A194" s="247" t="s">
        <v>486</v>
      </c>
      <c r="B194" s="267" t="s">
        <v>137</v>
      </c>
      <c r="C194" s="268" t="s">
        <v>283</v>
      </c>
      <c r="D194" s="98" t="s">
        <v>284</v>
      </c>
      <c r="E194" s="94" t="s">
        <v>94</v>
      </c>
      <c r="F194" s="264">
        <v>394</v>
      </c>
      <c r="G194" s="259">
        <f t="shared" ref="G194:G205" si="28">ROUND(J194-(J194*$K$6),2)</f>
        <v>33.96</v>
      </c>
      <c r="H194" s="248">
        <f t="shared" ref="H194:H205" si="29">ROUND(G194*(1+$I$2),2)</f>
        <v>44.73</v>
      </c>
      <c r="I194" s="248">
        <f t="shared" ref="I194:I205" si="30">F194*H194</f>
        <v>17623.62</v>
      </c>
      <c r="J194" s="262">
        <v>40.9</v>
      </c>
    </row>
    <row r="195" spans="1:10" ht="53.45" customHeight="1" x14ac:dyDescent="0.2">
      <c r="A195" s="247" t="s">
        <v>487</v>
      </c>
      <c r="B195" s="267" t="s">
        <v>137</v>
      </c>
      <c r="C195" s="94">
        <v>85189</v>
      </c>
      <c r="D195" s="97" t="s">
        <v>488</v>
      </c>
      <c r="E195" s="94" t="s">
        <v>352</v>
      </c>
      <c r="F195" s="264">
        <v>1</v>
      </c>
      <c r="G195" s="259">
        <f t="shared" si="28"/>
        <v>978.82</v>
      </c>
      <c r="H195" s="248">
        <f t="shared" si="29"/>
        <v>1289.2</v>
      </c>
      <c r="I195" s="248">
        <f t="shared" si="30"/>
        <v>1289.2</v>
      </c>
      <c r="J195" s="262">
        <v>1178.73</v>
      </c>
    </row>
    <row r="196" spans="1:10" ht="53.45" customHeight="1" x14ac:dyDescent="0.2">
      <c r="A196" s="247" t="s">
        <v>489</v>
      </c>
      <c r="B196" s="267" t="s">
        <v>137</v>
      </c>
      <c r="C196" s="94">
        <v>85188</v>
      </c>
      <c r="D196" s="97" t="s">
        <v>490</v>
      </c>
      <c r="E196" s="94" t="s">
        <v>352</v>
      </c>
      <c r="F196" s="264">
        <v>1</v>
      </c>
      <c r="G196" s="259">
        <f t="shared" si="28"/>
        <v>473.05</v>
      </c>
      <c r="H196" s="248">
        <f t="shared" si="29"/>
        <v>623.04999999999995</v>
      </c>
      <c r="I196" s="248">
        <f t="shared" si="30"/>
        <v>623.04999999999995</v>
      </c>
      <c r="J196" s="262">
        <v>569.66</v>
      </c>
    </row>
    <row r="197" spans="1:10" ht="53.45" customHeight="1" x14ac:dyDescent="0.2">
      <c r="A197" s="247" t="s">
        <v>491</v>
      </c>
      <c r="B197" s="273" t="s">
        <v>137</v>
      </c>
      <c r="C197" s="273" t="s">
        <v>492</v>
      </c>
      <c r="D197" s="97" t="s">
        <v>493</v>
      </c>
      <c r="E197" s="94" t="s">
        <v>140</v>
      </c>
      <c r="F197" s="248">
        <v>480.43</v>
      </c>
      <c r="G197" s="259">
        <f t="shared" si="28"/>
        <v>7.76</v>
      </c>
      <c r="H197" s="248">
        <f t="shared" si="29"/>
        <v>10.220000000000001</v>
      </c>
      <c r="I197" s="248">
        <f t="shared" si="30"/>
        <v>4909.9946</v>
      </c>
      <c r="J197" s="262">
        <v>9.35</v>
      </c>
    </row>
    <row r="198" spans="1:10" ht="53.45" customHeight="1" x14ac:dyDescent="0.2">
      <c r="A198" s="247" t="s">
        <v>494</v>
      </c>
      <c r="B198" s="94" t="s">
        <v>137</v>
      </c>
      <c r="C198" s="94">
        <v>73711</v>
      </c>
      <c r="D198" s="97" t="s">
        <v>248</v>
      </c>
      <c r="E198" s="94" t="s">
        <v>179</v>
      </c>
      <c r="F198" s="264">
        <f>100*4.5*0.2</f>
        <v>90</v>
      </c>
      <c r="G198" s="259">
        <f t="shared" si="28"/>
        <v>66.47</v>
      </c>
      <c r="H198" s="248">
        <f t="shared" si="29"/>
        <v>87.55</v>
      </c>
      <c r="I198" s="248">
        <f t="shared" si="30"/>
        <v>7879.5</v>
      </c>
      <c r="J198" s="262">
        <v>80.040000000000006</v>
      </c>
    </row>
    <row r="199" spans="1:10" ht="53.45" customHeight="1" x14ac:dyDescent="0.2">
      <c r="A199" s="247" t="s">
        <v>495</v>
      </c>
      <c r="B199" s="94" t="s">
        <v>137</v>
      </c>
      <c r="C199" s="94">
        <v>72943</v>
      </c>
      <c r="D199" s="97" t="s">
        <v>250</v>
      </c>
      <c r="E199" s="94" t="s">
        <v>140</v>
      </c>
      <c r="F199" s="264">
        <f>F198/0.2</f>
        <v>450</v>
      </c>
      <c r="G199" s="259">
        <f t="shared" si="28"/>
        <v>0.99</v>
      </c>
      <c r="H199" s="248">
        <f t="shared" si="29"/>
        <v>1.3</v>
      </c>
      <c r="I199" s="248">
        <f t="shared" si="30"/>
        <v>585</v>
      </c>
      <c r="J199" s="262">
        <v>1.19</v>
      </c>
    </row>
    <row r="200" spans="1:10" ht="53.45" customHeight="1" x14ac:dyDescent="0.2">
      <c r="A200" s="247" t="s">
        <v>496</v>
      </c>
      <c r="B200" s="94" t="s">
        <v>137</v>
      </c>
      <c r="C200" s="94">
        <v>72945</v>
      </c>
      <c r="D200" s="97" t="s">
        <v>252</v>
      </c>
      <c r="E200" s="94" t="s">
        <v>140</v>
      </c>
      <c r="F200" s="264">
        <v>450</v>
      </c>
      <c r="G200" s="259">
        <f t="shared" si="28"/>
        <v>3.45</v>
      </c>
      <c r="H200" s="248">
        <f t="shared" si="29"/>
        <v>4.54</v>
      </c>
      <c r="I200" s="248">
        <f t="shared" si="30"/>
        <v>2043</v>
      </c>
      <c r="J200" s="262">
        <v>4.1500000000000004</v>
      </c>
    </row>
    <row r="201" spans="1:10" ht="53.45" customHeight="1" x14ac:dyDescent="0.2">
      <c r="A201" s="247" t="s">
        <v>497</v>
      </c>
      <c r="B201" s="94" t="s">
        <v>151</v>
      </c>
      <c r="C201" s="94" t="s">
        <v>1274</v>
      </c>
      <c r="D201" s="97" t="s">
        <v>1275</v>
      </c>
      <c r="E201" s="94" t="s">
        <v>254</v>
      </c>
      <c r="F201" s="264">
        <f>90*2.45</f>
        <v>220.50000000000003</v>
      </c>
      <c r="G201" s="259">
        <f t="shared" si="28"/>
        <v>178.42</v>
      </c>
      <c r="H201" s="248">
        <f t="shared" si="29"/>
        <v>235</v>
      </c>
      <c r="I201" s="248">
        <f t="shared" si="30"/>
        <v>51817.500000000007</v>
      </c>
      <c r="J201" s="259">
        <v>214.86</v>
      </c>
    </row>
    <row r="202" spans="1:10" ht="53.45" customHeight="1" x14ac:dyDescent="0.2">
      <c r="A202" s="247" t="s">
        <v>498</v>
      </c>
      <c r="B202" s="94" t="s">
        <v>137</v>
      </c>
      <c r="C202" s="94">
        <v>93177</v>
      </c>
      <c r="D202" s="97" t="s">
        <v>256</v>
      </c>
      <c r="E202" s="94" t="s">
        <v>257</v>
      </c>
      <c r="F202" s="264">
        <f>F201*100</f>
        <v>22050.000000000004</v>
      </c>
      <c r="G202" s="259">
        <f t="shared" si="28"/>
        <v>1.1000000000000001</v>
      </c>
      <c r="H202" s="248">
        <f t="shared" si="29"/>
        <v>1.45</v>
      </c>
      <c r="I202" s="248">
        <f t="shared" si="30"/>
        <v>31972.500000000004</v>
      </c>
      <c r="J202" s="262">
        <v>1.32</v>
      </c>
    </row>
    <row r="203" spans="1:10" ht="53.45" customHeight="1" x14ac:dyDescent="0.2">
      <c r="A203" s="247" t="s">
        <v>499</v>
      </c>
      <c r="B203" s="94" t="s">
        <v>151</v>
      </c>
      <c r="C203" s="94" t="s">
        <v>1279</v>
      </c>
      <c r="D203" s="97" t="s">
        <v>1280</v>
      </c>
      <c r="E203" s="94" t="s">
        <v>94</v>
      </c>
      <c r="F203" s="264">
        <v>200</v>
      </c>
      <c r="G203" s="259">
        <f t="shared" si="28"/>
        <v>50.39</v>
      </c>
      <c r="H203" s="248">
        <f t="shared" si="29"/>
        <v>66.37</v>
      </c>
      <c r="I203" s="248">
        <f t="shared" si="30"/>
        <v>13274</v>
      </c>
      <c r="J203" s="259">
        <v>60.68</v>
      </c>
    </row>
    <row r="204" spans="1:10" ht="53.45" customHeight="1" x14ac:dyDescent="0.2">
      <c r="A204" s="247" t="s">
        <v>500</v>
      </c>
      <c r="B204" s="94" t="s">
        <v>137</v>
      </c>
      <c r="C204" s="94">
        <v>94993</v>
      </c>
      <c r="D204" s="97" t="s">
        <v>1260</v>
      </c>
      <c r="E204" s="94" t="s">
        <v>187</v>
      </c>
      <c r="F204" s="264">
        <f>1.5*200</f>
        <v>300</v>
      </c>
      <c r="G204" s="259">
        <f t="shared" si="28"/>
        <v>35.71</v>
      </c>
      <c r="H204" s="248">
        <f t="shared" si="29"/>
        <v>47.03</v>
      </c>
      <c r="I204" s="248">
        <f t="shared" si="30"/>
        <v>14109</v>
      </c>
      <c r="J204" s="262">
        <v>43</v>
      </c>
    </row>
    <row r="205" spans="1:10" ht="53.45" customHeight="1" x14ac:dyDescent="0.2">
      <c r="A205" s="247" t="s">
        <v>501</v>
      </c>
      <c r="B205" s="94" t="s">
        <v>151</v>
      </c>
      <c r="C205" s="94" t="s">
        <v>1281</v>
      </c>
      <c r="D205" s="97" t="s">
        <v>1282</v>
      </c>
      <c r="E205" s="94" t="s">
        <v>187</v>
      </c>
      <c r="F205" s="264">
        <v>1033.3699999999999</v>
      </c>
      <c r="G205" s="259">
        <f t="shared" si="28"/>
        <v>78.760000000000005</v>
      </c>
      <c r="H205" s="248">
        <f t="shared" si="29"/>
        <v>103.73</v>
      </c>
      <c r="I205" s="248">
        <f t="shared" si="30"/>
        <v>107191.47009999999</v>
      </c>
      <c r="J205" s="259">
        <v>94.84</v>
      </c>
    </row>
    <row r="206" spans="1:10" ht="53.45" customHeight="1" x14ac:dyDescent="0.2">
      <c r="A206" s="252" t="s">
        <v>502</v>
      </c>
      <c r="B206" s="253"/>
      <c r="C206" s="253"/>
      <c r="D206" s="96" t="s">
        <v>503</v>
      </c>
      <c r="E206" s="254"/>
      <c r="F206" s="255"/>
      <c r="G206" s="255"/>
      <c r="H206" s="255"/>
      <c r="I206" s="256">
        <f>SUM(I207:I244)</f>
        <v>77442.230599999995</v>
      </c>
      <c r="J206" s="255"/>
    </row>
    <row r="207" spans="1:10" ht="53.45" customHeight="1" x14ac:dyDescent="0.2">
      <c r="A207" s="252" t="s">
        <v>504</v>
      </c>
      <c r="B207" s="253"/>
      <c r="C207" s="253"/>
      <c r="D207" s="96" t="s">
        <v>165</v>
      </c>
      <c r="E207" s="254"/>
      <c r="F207" s="255"/>
      <c r="G207" s="255"/>
      <c r="H207" s="255"/>
      <c r="I207" s="256"/>
      <c r="J207" s="255"/>
    </row>
    <row r="208" spans="1:10" ht="53.45" customHeight="1" x14ac:dyDescent="0.2">
      <c r="A208" s="247" t="s">
        <v>505</v>
      </c>
      <c r="B208" s="94" t="s">
        <v>137</v>
      </c>
      <c r="C208" s="94">
        <v>73610</v>
      </c>
      <c r="D208" s="97" t="s">
        <v>167</v>
      </c>
      <c r="E208" s="94" t="s">
        <v>94</v>
      </c>
      <c r="F208" s="264">
        <f>258.2+74.4</f>
        <v>332.6</v>
      </c>
      <c r="G208" s="259">
        <f>ROUND(J208-(J208*$K$6),2)</f>
        <v>0.91</v>
      </c>
      <c r="H208" s="248">
        <f>ROUND(G208*(1+$I$2),2)</f>
        <v>1.2</v>
      </c>
      <c r="I208" s="248">
        <f>F208*H208</f>
        <v>399.12</v>
      </c>
      <c r="J208" s="262">
        <v>1.0900000000000001</v>
      </c>
    </row>
    <row r="209" spans="1:10" ht="53.45" customHeight="1" x14ac:dyDescent="0.2">
      <c r="A209" s="252" t="s">
        <v>506</v>
      </c>
      <c r="B209" s="253"/>
      <c r="C209" s="253"/>
      <c r="D209" s="96" t="s">
        <v>177</v>
      </c>
      <c r="E209" s="254"/>
      <c r="F209" s="255"/>
      <c r="G209" s="255"/>
      <c r="H209" s="255"/>
      <c r="I209" s="256"/>
      <c r="J209" s="255"/>
    </row>
    <row r="210" spans="1:10" ht="53.45" customHeight="1" x14ac:dyDescent="0.2">
      <c r="A210" s="247" t="s">
        <v>507</v>
      </c>
      <c r="B210" s="94" t="s">
        <v>137</v>
      </c>
      <c r="C210" s="94">
        <v>90091</v>
      </c>
      <c r="D210" s="97" t="s">
        <v>435</v>
      </c>
      <c r="E210" s="94" t="s">
        <v>179</v>
      </c>
      <c r="F210" s="264">
        <f>318.29+80.35</f>
        <v>398.64</v>
      </c>
      <c r="G210" s="259">
        <f t="shared" ref="G210:G218" si="31">ROUND(J210-(J210*$K$6),2)</f>
        <v>3.63</v>
      </c>
      <c r="H210" s="248">
        <f t="shared" ref="H210:H219" si="32">ROUND(G210*(1+$I$2),2)</f>
        <v>4.78</v>
      </c>
      <c r="I210" s="248">
        <f t="shared" ref="I210:I219" si="33">F210*H210</f>
        <v>1905.4992</v>
      </c>
      <c r="J210" s="262">
        <v>4.37</v>
      </c>
    </row>
    <row r="211" spans="1:10" ht="53.45" customHeight="1" x14ac:dyDescent="0.2">
      <c r="A211" s="247" t="s">
        <v>508</v>
      </c>
      <c r="B211" s="94" t="s">
        <v>137</v>
      </c>
      <c r="C211" s="94">
        <v>90093</v>
      </c>
      <c r="D211" s="97" t="s">
        <v>181</v>
      </c>
      <c r="E211" s="94" t="s">
        <v>179</v>
      </c>
      <c r="F211" s="264">
        <f>23.78+8.93</f>
        <v>32.71</v>
      </c>
      <c r="G211" s="259">
        <f t="shared" si="31"/>
        <v>2.25</v>
      </c>
      <c r="H211" s="248">
        <f t="shared" si="32"/>
        <v>2.96</v>
      </c>
      <c r="I211" s="248">
        <f t="shared" si="33"/>
        <v>96.821600000000004</v>
      </c>
      <c r="J211" s="262">
        <v>2.71</v>
      </c>
    </row>
    <row r="212" spans="1:10" ht="53.45" customHeight="1" x14ac:dyDescent="0.2">
      <c r="A212" s="247" t="s">
        <v>509</v>
      </c>
      <c r="B212" s="94" t="s">
        <v>137</v>
      </c>
      <c r="C212" s="94">
        <v>93358</v>
      </c>
      <c r="D212" s="97" t="s">
        <v>1266</v>
      </c>
      <c r="E212" s="94" t="s">
        <v>179</v>
      </c>
      <c r="F212" s="95">
        <v>35.369999999999997</v>
      </c>
      <c r="G212" s="259">
        <f t="shared" si="31"/>
        <v>39.78</v>
      </c>
      <c r="H212" s="248">
        <f t="shared" si="32"/>
        <v>52.39</v>
      </c>
      <c r="I212" s="248">
        <f t="shared" si="33"/>
        <v>1853.0342999999998</v>
      </c>
      <c r="J212" s="262">
        <v>47.9</v>
      </c>
    </row>
    <row r="213" spans="1:10" ht="53.45" customHeight="1" x14ac:dyDescent="0.2">
      <c r="A213" s="247" t="s">
        <v>510</v>
      </c>
      <c r="B213" s="94" t="s">
        <v>137</v>
      </c>
      <c r="C213" s="94" t="s">
        <v>1273</v>
      </c>
      <c r="D213" s="97" t="s">
        <v>1272</v>
      </c>
      <c r="E213" s="94" t="s">
        <v>179</v>
      </c>
      <c r="F213" s="95">
        <v>2.64</v>
      </c>
      <c r="G213" s="259">
        <f t="shared" si="31"/>
        <v>45.66</v>
      </c>
      <c r="H213" s="248">
        <f t="shared" si="32"/>
        <v>60.14</v>
      </c>
      <c r="I213" s="248">
        <f t="shared" si="33"/>
        <v>158.7696</v>
      </c>
      <c r="J213" s="259">
        <v>54.99</v>
      </c>
    </row>
    <row r="214" spans="1:10" ht="53.45" customHeight="1" x14ac:dyDescent="0.2">
      <c r="A214" s="247" t="s">
        <v>511</v>
      </c>
      <c r="B214" s="94" t="s">
        <v>137</v>
      </c>
      <c r="C214" s="94" t="s">
        <v>184</v>
      </c>
      <c r="D214" s="97" t="s">
        <v>185</v>
      </c>
      <c r="E214" s="94" t="s">
        <v>179</v>
      </c>
      <c r="F214" s="248">
        <f>18.92+4.46</f>
        <v>23.380000000000003</v>
      </c>
      <c r="G214" s="259">
        <f t="shared" si="31"/>
        <v>24.13</v>
      </c>
      <c r="H214" s="248">
        <f t="shared" si="32"/>
        <v>31.78</v>
      </c>
      <c r="I214" s="248">
        <f t="shared" si="33"/>
        <v>743.01640000000009</v>
      </c>
      <c r="J214" s="262">
        <v>29.06</v>
      </c>
    </row>
    <row r="215" spans="1:10" ht="53.45" customHeight="1" x14ac:dyDescent="0.2">
      <c r="A215" s="247" t="s">
        <v>512</v>
      </c>
      <c r="B215" s="94" t="s">
        <v>137</v>
      </c>
      <c r="C215" s="94">
        <v>94097</v>
      </c>
      <c r="D215" s="97" t="s">
        <v>1248</v>
      </c>
      <c r="E215" s="94" t="s">
        <v>187</v>
      </c>
      <c r="F215" s="248">
        <f>258.2+74.4</f>
        <v>332.6</v>
      </c>
      <c r="G215" s="259">
        <f t="shared" si="31"/>
        <v>3.21</v>
      </c>
      <c r="H215" s="248">
        <f t="shared" si="32"/>
        <v>4.2300000000000004</v>
      </c>
      <c r="I215" s="248">
        <f t="shared" si="33"/>
        <v>1406.8980000000001</v>
      </c>
      <c r="J215" s="262">
        <v>3.86</v>
      </c>
    </row>
    <row r="216" spans="1:10" ht="53.45" customHeight="1" x14ac:dyDescent="0.2">
      <c r="A216" s="247" t="s">
        <v>513</v>
      </c>
      <c r="B216" s="94" t="s">
        <v>137</v>
      </c>
      <c r="C216" s="94">
        <v>93382</v>
      </c>
      <c r="D216" s="97" t="s">
        <v>189</v>
      </c>
      <c r="E216" s="94" t="s">
        <v>179</v>
      </c>
      <c r="F216" s="264">
        <f>373.88+87.97</f>
        <v>461.85</v>
      </c>
      <c r="G216" s="259">
        <f t="shared" si="31"/>
        <v>14.7</v>
      </c>
      <c r="H216" s="248">
        <f t="shared" si="32"/>
        <v>19.36</v>
      </c>
      <c r="I216" s="248">
        <f t="shared" si="33"/>
        <v>8941.4160000000011</v>
      </c>
      <c r="J216" s="262">
        <v>17.7</v>
      </c>
    </row>
    <row r="217" spans="1:10" ht="53.45" customHeight="1" x14ac:dyDescent="0.2">
      <c r="A217" s="247" t="s">
        <v>514</v>
      </c>
      <c r="B217" s="94" t="s">
        <v>137</v>
      </c>
      <c r="C217" s="94">
        <v>72896</v>
      </c>
      <c r="D217" s="97" t="s">
        <v>191</v>
      </c>
      <c r="E217" s="94" t="s">
        <v>179</v>
      </c>
      <c r="F217" s="264">
        <f>28.18+6.93</f>
        <v>35.11</v>
      </c>
      <c r="G217" s="259">
        <f t="shared" si="31"/>
        <v>2.14</v>
      </c>
      <c r="H217" s="248">
        <f t="shared" si="32"/>
        <v>2.82</v>
      </c>
      <c r="I217" s="248">
        <f t="shared" si="33"/>
        <v>99.010199999999998</v>
      </c>
      <c r="J217" s="262">
        <v>2.58</v>
      </c>
    </row>
    <row r="218" spans="1:10" ht="53.45" customHeight="1" x14ac:dyDescent="0.2">
      <c r="A218" s="247" t="s">
        <v>515</v>
      </c>
      <c r="B218" s="94" t="s">
        <v>137</v>
      </c>
      <c r="C218" s="94">
        <v>93588</v>
      </c>
      <c r="D218" s="97" t="s">
        <v>193</v>
      </c>
      <c r="E218" s="94" t="s">
        <v>194</v>
      </c>
      <c r="F218" s="264">
        <f>281.82+69.35</f>
        <v>351.16999999999996</v>
      </c>
      <c r="G218" s="259">
        <f t="shared" si="31"/>
        <v>1.08</v>
      </c>
      <c r="H218" s="248">
        <f t="shared" si="32"/>
        <v>1.42</v>
      </c>
      <c r="I218" s="248">
        <f t="shared" si="33"/>
        <v>498.6613999999999</v>
      </c>
      <c r="J218" s="262">
        <v>1.3</v>
      </c>
    </row>
    <row r="219" spans="1:10" ht="53.45" customHeight="1" x14ac:dyDescent="0.2">
      <c r="A219" s="247" t="s">
        <v>516</v>
      </c>
      <c r="B219" s="94" t="s">
        <v>137</v>
      </c>
      <c r="C219" s="94" t="s">
        <v>196</v>
      </c>
      <c r="D219" s="95" t="s">
        <v>197</v>
      </c>
      <c r="E219" s="94" t="s">
        <v>179</v>
      </c>
      <c r="F219" s="264">
        <f>28.18+6.93</f>
        <v>35.11</v>
      </c>
      <c r="G219" s="259">
        <f>ROUND(J219-(J219*$K$6),2)</f>
        <v>1.1299999999999999</v>
      </c>
      <c r="H219" s="248">
        <f t="shared" si="32"/>
        <v>1.49</v>
      </c>
      <c r="I219" s="248">
        <f t="shared" si="33"/>
        <v>52.313899999999997</v>
      </c>
      <c r="J219" s="262">
        <v>1.36</v>
      </c>
    </row>
    <row r="220" spans="1:10" ht="53.45" customHeight="1" x14ac:dyDescent="0.2">
      <c r="A220" s="252" t="s">
        <v>517</v>
      </c>
      <c r="B220" s="253"/>
      <c r="C220" s="253"/>
      <c r="D220" s="96" t="s">
        <v>199</v>
      </c>
      <c r="E220" s="254"/>
      <c r="F220" s="255"/>
      <c r="G220" s="255"/>
      <c r="H220" s="255"/>
      <c r="I220" s="256"/>
      <c r="J220" s="255"/>
    </row>
    <row r="221" spans="1:10" ht="53.45" customHeight="1" x14ac:dyDescent="0.2">
      <c r="A221" s="247" t="s">
        <v>518</v>
      </c>
      <c r="B221" s="94" t="s">
        <v>137</v>
      </c>
      <c r="C221" s="94">
        <v>94043</v>
      </c>
      <c r="D221" s="95" t="s">
        <v>1257</v>
      </c>
      <c r="E221" s="94" t="s">
        <v>140</v>
      </c>
      <c r="F221" s="264">
        <v>696.67</v>
      </c>
      <c r="G221" s="259">
        <f>ROUND(J221-(J221*$K$6),2)</f>
        <v>11.43</v>
      </c>
      <c r="H221" s="248">
        <f>ROUND(G221*(1+$I$2),2)</f>
        <v>15.05</v>
      </c>
      <c r="I221" s="248">
        <f>F221*H221</f>
        <v>10484.8835</v>
      </c>
      <c r="J221" s="262">
        <v>13.76</v>
      </c>
    </row>
    <row r="222" spans="1:10" ht="53.45" customHeight="1" x14ac:dyDescent="0.2">
      <c r="A222" s="252" t="s">
        <v>519</v>
      </c>
      <c r="B222" s="253"/>
      <c r="C222" s="253"/>
      <c r="D222" s="96" t="s">
        <v>210</v>
      </c>
      <c r="E222" s="254"/>
      <c r="F222" s="255"/>
      <c r="G222" s="255"/>
      <c r="H222" s="255"/>
      <c r="I222" s="256"/>
      <c r="J222" s="255"/>
    </row>
    <row r="223" spans="1:10" ht="53.45" customHeight="1" x14ac:dyDescent="0.2">
      <c r="A223" s="247" t="s">
        <v>520</v>
      </c>
      <c r="B223" s="94" t="s">
        <v>137</v>
      </c>
      <c r="C223" s="94" t="s">
        <v>212</v>
      </c>
      <c r="D223" s="97" t="s">
        <v>213</v>
      </c>
      <c r="E223" s="94" t="s">
        <v>143</v>
      </c>
      <c r="F223" s="248">
        <v>7</v>
      </c>
      <c r="G223" s="259">
        <f>ROUND(J223-(J223*$K$6),2)</f>
        <v>783.56</v>
      </c>
      <c r="H223" s="248">
        <f>ROUND(G223*(1+$I$2),2)</f>
        <v>1032.03</v>
      </c>
      <c r="I223" s="248">
        <f>F223*H223</f>
        <v>7224.21</v>
      </c>
      <c r="J223" s="262">
        <v>943.59</v>
      </c>
    </row>
    <row r="224" spans="1:10" ht="53.45" customHeight="1" x14ac:dyDescent="0.2">
      <c r="A224" s="247" t="s">
        <v>521</v>
      </c>
      <c r="B224" s="94" t="s">
        <v>137</v>
      </c>
      <c r="C224" s="94" t="s">
        <v>215</v>
      </c>
      <c r="D224" s="97" t="s">
        <v>216</v>
      </c>
      <c r="E224" s="94" t="s">
        <v>143</v>
      </c>
      <c r="F224" s="248">
        <v>6</v>
      </c>
      <c r="G224" s="259">
        <f>ROUND(J224-(J224*$K$6),2)</f>
        <v>883.86</v>
      </c>
      <c r="H224" s="248">
        <f>ROUND(G224*(1+$I$2),2)</f>
        <v>1164.1300000000001</v>
      </c>
      <c r="I224" s="248">
        <f>F224*H224</f>
        <v>6984.7800000000007</v>
      </c>
      <c r="J224" s="262">
        <v>1064.3800000000001</v>
      </c>
    </row>
    <row r="225" spans="1:10" ht="53.45" customHeight="1" x14ac:dyDescent="0.2">
      <c r="A225" s="247" t="s">
        <v>522</v>
      </c>
      <c r="B225" s="94" t="s">
        <v>137</v>
      </c>
      <c r="C225" s="94" t="s">
        <v>218</v>
      </c>
      <c r="D225" s="97" t="s">
        <v>219</v>
      </c>
      <c r="E225" s="94" t="s">
        <v>143</v>
      </c>
      <c r="F225" s="248">
        <v>4</v>
      </c>
      <c r="G225" s="259">
        <f>ROUND(J225-(J225*$K$6),2)</f>
        <v>890.22</v>
      </c>
      <c r="H225" s="248">
        <f>ROUND(G225*(1+$I$2),2)</f>
        <v>1172.51</v>
      </c>
      <c r="I225" s="248">
        <f>F225*H225</f>
        <v>4690.04</v>
      </c>
      <c r="J225" s="262">
        <v>1072.04</v>
      </c>
    </row>
    <row r="226" spans="1:10" ht="53.45" customHeight="1" x14ac:dyDescent="0.2">
      <c r="A226" s="247" t="s">
        <v>523</v>
      </c>
      <c r="B226" s="94" t="s">
        <v>137</v>
      </c>
      <c r="C226" s="94" t="s">
        <v>1258</v>
      </c>
      <c r="D226" s="97" t="s">
        <v>222</v>
      </c>
      <c r="E226" s="94" t="s">
        <v>143</v>
      </c>
      <c r="F226" s="248">
        <v>5</v>
      </c>
      <c r="G226" s="259">
        <f>ROUND(J226-(J226*$K$6),2)</f>
        <v>1009.91</v>
      </c>
      <c r="H226" s="248">
        <f>ROUND(G226*(1+$I$2),2)</f>
        <v>1330.15</v>
      </c>
      <c r="I226" s="248">
        <f>F226*H226</f>
        <v>6650.75</v>
      </c>
      <c r="J226" s="262">
        <v>1216.17</v>
      </c>
    </row>
    <row r="227" spans="1:10" ht="53.45" customHeight="1" x14ac:dyDescent="0.2">
      <c r="A227" s="252" t="s">
        <v>524</v>
      </c>
      <c r="B227" s="253"/>
      <c r="C227" s="253"/>
      <c r="D227" s="96" t="s">
        <v>346</v>
      </c>
      <c r="E227" s="254"/>
      <c r="F227" s="255"/>
      <c r="G227" s="255"/>
      <c r="H227" s="255"/>
      <c r="I227" s="256"/>
      <c r="J227" s="255"/>
    </row>
    <row r="228" spans="1:10" ht="53.45" customHeight="1" x14ac:dyDescent="0.2">
      <c r="A228" s="247" t="s">
        <v>525</v>
      </c>
      <c r="B228" s="267" t="s">
        <v>151</v>
      </c>
      <c r="C228" s="94" t="s">
        <v>1276</v>
      </c>
      <c r="D228" s="98" t="s">
        <v>332</v>
      </c>
      <c r="E228" s="94" t="s">
        <v>187</v>
      </c>
      <c r="F228" s="248">
        <v>0.85</v>
      </c>
      <c r="G228" s="259">
        <f>ROUND(J228-(J228*$K$6),2)</f>
        <v>51.06</v>
      </c>
      <c r="H228" s="248">
        <f>ROUND(G228*(1+$I$2),2)</f>
        <v>67.25</v>
      </c>
      <c r="I228" s="248">
        <f>F228*H228</f>
        <v>57.162500000000001</v>
      </c>
      <c r="J228" s="259">
        <v>61.49</v>
      </c>
    </row>
    <row r="229" spans="1:10" ht="53.45" customHeight="1" x14ac:dyDescent="0.2">
      <c r="A229" s="247" t="s">
        <v>526</v>
      </c>
      <c r="B229" s="269" t="s">
        <v>137</v>
      </c>
      <c r="C229" s="94">
        <v>83534</v>
      </c>
      <c r="D229" s="97" t="s">
        <v>1250</v>
      </c>
      <c r="E229" s="94" t="s">
        <v>187</v>
      </c>
      <c r="F229" s="248">
        <v>0.06</v>
      </c>
      <c r="G229" s="259">
        <f>ROUND(J229-(J229*$K$6),2)</f>
        <v>335.17</v>
      </c>
      <c r="H229" s="274">
        <v>265.31</v>
      </c>
      <c r="I229" s="274">
        <f>ROUND(H229*(1+$I$2),2)</f>
        <v>349.44</v>
      </c>
      <c r="J229" s="262">
        <v>403.63</v>
      </c>
    </row>
    <row r="230" spans="1:10" ht="53.45" customHeight="1" x14ac:dyDescent="0.2">
      <c r="A230" s="252" t="s">
        <v>527</v>
      </c>
      <c r="B230" s="253"/>
      <c r="C230" s="253"/>
      <c r="D230" s="96" t="s">
        <v>233</v>
      </c>
      <c r="E230" s="254"/>
      <c r="F230" s="255"/>
      <c r="G230" s="255"/>
      <c r="H230" s="255"/>
      <c r="I230" s="256"/>
      <c r="J230" s="255"/>
    </row>
    <row r="231" spans="1:10" ht="53.45" customHeight="1" x14ac:dyDescent="0.2">
      <c r="A231" s="247" t="s">
        <v>528</v>
      </c>
      <c r="B231" s="94" t="s">
        <v>137</v>
      </c>
      <c r="C231" s="94">
        <v>73607</v>
      </c>
      <c r="D231" s="97" t="s">
        <v>235</v>
      </c>
      <c r="E231" s="94" t="s">
        <v>143</v>
      </c>
      <c r="F231" s="264">
        <v>22</v>
      </c>
      <c r="G231" s="259">
        <f>ROUND(J231-(J231*$K$6),2)</f>
        <v>54.52</v>
      </c>
      <c r="H231" s="248">
        <f>ROUND(G231*(1+$I$2),2)</f>
        <v>71.81</v>
      </c>
      <c r="I231" s="248">
        <f>F231*H231</f>
        <v>1579.8200000000002</v>
      </c>
      <c r="J231" s="262">
        <v>65.650000000000006</v>
      </c>
    </row>
    <row r="232" spans="1:10" ht="53.45" customHeight="1" x14ac:dyDescent="0.2">
      <c r="A232" s="247" t="s">
        <v>529</v>
      </c>
      <c r="B232" s="94" t="s">
        <v>137</v>
      </c>
      <c r="C232" s="94">
        <v>90734</v>
      </c>
      <c r="D232" s="97" t="s">
        <v>237</v>
      </c>
      <c r="E232" s="94" t="s">
        <v>94</v>
      </c>
      <c r="F232" s="264">
        <v>258.2</v>
      </c>
      <c r="G232" s="259">
        <f>ROUND(J232-(J232*$K$6),2)</f>
        <v>2.02</v>
      </c>
      <c r="H232" s="248">
        <f>ROUND(G232*(1+$I$2),2)</f>
        <v>2.66</v>
      </c>
      <c r="I232" s="248">
        <f>F232*H232</f>
        <v>686.81200000000001</v>
      </c>
      <c r="J232" s="262">
        <v>2.4300000000000002</v>
      </c>
    </row>
    <row r="233" spans="1:10" ht="53.45" customHeight="1" x14ac:dyDescent="0.2">
      <c r="A233" s="247" t="s">
        <v>530</v>
      </c>
      <c r="B233" s="94" t="s">
        <v>170</v>
      </c>
      <c r="C233" s="94">
        <v>65000393</v>
      </c>
      <c r="D233" s="97" t="s">
        <v>531</v>
      </c>
      <c r="E233" s="94" t="s">
        <v>94</v>
      </c>
      <c r="F233" s="264">
        <v>56.2</v>
      </c>
      <c r="G233" s="259">
        <f>ROUND(J233-(J233*$K$6),2)</f>
        <v>4.84</v>
      </c>
      <c r="H233" s="248">
        <f>ROUND(G233*(1+$I$2),2)</f>
        <v>6.37</v>
      </c>
      <c r="I233" s="248">
        <f>F233*H233</f>
        <v>357.99400000000003</v>
      </c>
      <c r="J233" s="259">
        <v>5.83</v>
      </c>
    </row>
    <row r="234" spans="1:10" ht="53.45" customHeight="1" x14ac:dyDescent="0.2">
      <c r="A234" s="247" t="s">
        <v>532</v>
      </c>
      <c r="B234" s="94" t="s">
        <v>170</v>
      </c>
      <c r="C234" s="94">
        <v>65000374</v>
      </c>
      <c r="D234" s="97" t="s">
        <v>533</v>
      </c>
      <c r="E234" s="94" t="s">
        <v>94</v>
      </c>
      <c r="F234" s="264">
        <v>18.2</v>
      </c>
      <c r="G234" s="259">
        <f>ROUND(J234-(J234*$K$6),2)</f>
        <v>1.88</v>
      </c>
      <c r="H234" s="248">
        <f>ROUND(G234*(1+$I$2),2)</f>
        <v>2.48</v>
      </c>
      <c r="I234" s="248">
        <f>F234*H234</f>
        <v>45.135999999999996</v>
      </c>
      <c r="J234" s="259">
        <v>2.2599999999999998</v>
      </c>
    </row>
    <row r="235" spans="1:10" ht="53.45" customHeight="1" x14ac:dyDescent="0.2">
      <c r="A235" s="252" t="s">
        <v>534</v>
      </c>
      <c r="B235" s="253"/>
      <c r="C235" s="253"/>
      <c r="D235" s="96" t="s">
        <v>239</v>
      </c>
      <c r="E235" s="254"/>
      <c r="F235" s="255"/>
      <c r="G235" s="255"/>
      <c r="H235" s="255"/>
      <c r="I235" s="256"/>
      <c r="J235" s="255"/>
    </row>
    <row r="236" spans="1:10" ht="53.45" customHeight="1" x14ac:dyDescent="0.2">
      <c r="A236" s="247" t="s">
        <v>535</v>
      </c>
      <c r="B236" s="94" t="s">
        <v>137</v>
      </c>
      <c r="C236" s="94">
        <v>41936</v>
      </c>
      <c r="D236" s="97" t="s">
        <v>1255</v>
      </c>
      <c r="E236" s="94" t="s">
        <v>94</v>
      </c>
      <c r="F236" s="264">
        <v>258.2</v>
      </c>
      <c r="G236" s="259">
        <f t="shared" ref="G236:G244" si="34">ROUND(J236-(J236*$K$6),2)</f>
        <v>24.9</v>
      </c>
      <c r="H236" s="248">
        <f t="shared" ref="H236:H244" si="35">ROUND(G236*(1+$I$1),2)</f>
        <v>30.5</v>
      </c>
      <c r="I236" s="248">
        <f t="shared" ref="I236:I244" si="36">F236*H236</f>
        <v>7875.0999999999995</v>
      </c>
      <c r="J236" s="262">
        <v>29.99</v>
      </c>
    </row>
    <row r="237" spans="1:10" ht="53.45" customHeight="1" x14ac:dyDescent="0.2">
      <c r="A237" s="247" t="s">
        <v>536</v>
      </c>
      <c r="B237" s="94" t="s">
        <v>137</v>
      </c>
      <c r="C237" s="94">
        <v>21090</v>
      </c>
      <c r="D237" s="97" t="s">
        <v>242</v>
      </c>
      <c r="E237" s="94" t="s">
        <v>143</v>
      </c>
      <c r="F237" s="248">
        <v>22</v>
      </c>
      <c r="G237" s="259">
        <f t="shared" si="34"/>
        <v>336.02</v>
      </c>
      <c r="H237" s="248">
        <f t="shared" si="35"/>
        <v>411.62</v>
      </c>
      <c r="I237" s="248">
        <f t="shared" si="36"/>
        <v>9055.64</v>
      </c>
      <c r="J237" s="262">
        <v>404.65</v>
      </c>
    </row>
    <row r="238" spans="1:10" ht="53.45" customHeight="1" x14ac:dyDescent="0.2">
      <c r="A238" s="247" t="s">
        <v>537</v>
      </c>
      <c r="B238" s="94" t="s">
        <v>137</v>
      </c>
      <c r="C238" s="268">
        <v>9828</v>
      </c>
      <c r="D238" s="98" t="s">
        <v>538</v>
      </c>
      <c r="E238" s="94" t="s">
        <v>94</v>
      </c>
      <c r="F238" s="248">
        <v>37</v>
      </c>
      <c r="G238" s="259">
        <f t="shared" si="34"/>
        <v>47.66</v>
      </c>
      <c r="H238" s="248">
        <f t="shared" si="35"/>
        <v>58.38</v>
      </c>
      <c r="I238" s="248">
        <f t="shared" si="36"/>
        <v>2160.06</v>
      </c>
      <c r="J238" s="262">
        <v>57.4</v>
      </c>
    </row>
    <row r="239" spans="1:10" ht="53.45" customHeight="1" x14ac:dyDescent="0.2">
      <c r="A239" s="247" t="s">
        <v>539</v>
      </c>
      <c r="B239" s="94" t="s">
        <v>120</v>
      </c>
      <c r="C239" s="94" t="s">
        <v>120</v>
      </c>
      <c r="D239" s="98" t="s">
        <v>540</v>
      </c>
      <c r="E239" s="94" t="s">
        <v>143</v>
      </c>
      <c r="F239" s="248">
        <v>1</v>
      </c>
      <c r="G239" s="259">
        <f t="shared" si="34"/>
        <v>214.49</v>
      </c>
      <c r="H239" s="248">
        <f t="shared" si="35"/>
        <v>262.75</v>
      </c>
      <c r="I239" s="248">
        <f t="shared" si="36"/>
        <v>262.75</v>
      </c>
      <c r="J239" s="248">
        <v>258.3</v>
      </c>
    </row>
    <row r="240" spans="1:10" ht="53.45" customHeight="1" x14ac:dyDescent="0.2">
      <c r="A240" s="247" t="s">
        <v>541</v>
      </c>
      <c r="B240" s="267" t="s">
        <v>170</v>
      </c>
      <c r="C240" s="268">
        <v>35000187</v>
      </c>
      <c r="D240" s="98" t="s">
        <v>461</v>
      </c>
      <c r="E240" s="94" t="s">
        <v>143</v>
      </c>
      <c r="F240" s="248">
        <v>5</v>
      </c>
      <c r="G240" s="259">
        <f t="shared" si="34"/>
        <v>76.69</v>
      </c>
      <c r="H240" s="248">
        <f t="shared" si="35"/>
        <v>93.95</v>
      </c>
      <c r="I240" s="248">
        <f t="shared" si="36"/>
        <v>469.75</v>
      </c>
      <c r="J240" s="248">
        <v>92.35</v>
      </c>
    </row>
    <row r="241" spans="1:10" ht="53.45" customHeight="1" x14ac:dyDescent="0.2">
      <c r="A241" s="247" t="s">
        <v>542</v>
      </c>
      <c r="B241" s="94" t="s">
        <v>170</v>
      </c>
      <c r="C241" s="94">
        <v>35000182</v>
      </c>
      <c r="D241" s="98" t="s">
        <v>389</v>
      </c>
      <c r="E241" s="94" t="s">
        <v>143</v>
      </c>
      <c r="F241" s="248">
        <v>2</v>
      </c>
      <c r="G241" s="259">
        <f t="shared" si="34"/>
        <v>662.53</v>
      </c>
      <c r="H241" s="248">
        <f t="shared" si="35"/>
        <v>811.6</v>
      </c>
      <c r="I241" s="248">
        <f t="shared" si="36"/>
        <v>1623.2</v>
      </c>
      <c r="J241" s="259">
        <v>797.85</v>
      </c>
    </row>
    <row r="242" spans="1:10" ht="53.45" customHeight="1" x14ac:dyDescent="0.2">
      <c r="A242" s="247" t="s">
        <v>543</v>
      </c>
      <c r="B242" s="94" t="s">
        <v>120</v>
      </c>
      <c r="C242" s="94" t="s">
        <v>120</v>
      </c>
      <c r="D242" s="98" t="s">
        <v>544</v>
      </c>
      <c r="E242" s="94" t="s">
        <v>143</v>
      </c>
      <c r="F242" s="248">
        <v>1</v>
      </c>
      <c r="G242" s="259">
        <f t="shared" si="34"/>
        <v>321.52</v>
      </c>
      <c r="H242" s="248">
        <f t="shared" si="35"/>
        <v>393.86</v>
      </c>
      <c r="I242" s="248">
        <f t="shared" si="36"/>
        <v>393.86</v>
      </c>
      <c r="J242" s="259">
        <v>387.19</v>
      </c>
    </row>
    <row r="243" spans="1:10" ht="53.45" customHeight="1" x14ac:dyDescent="0.2">
      <c r="A243" s="247" t="s">
        <v>545</v>
      </c>
      <c r="B243" s="94" t="s">
        <v>137</v>
      </c>
      <c r="C243" s="268">
        <v>36378</v>
      </c>
      <c r="D243" s="98" t="s">
        <v>546</v>
      </c>
      <c r="E243" s="94" t="s">
        <v>94</v>
      </c>
      <c r="F243" s="248">
        <v>18.2</v>
      </c>
      <c r="G243" s="259">
        <f t="shared" si="34"/>
        <v>12.95</v>
      </c>
      <c r="H243" s="248">
        <f t="shared" si="35"/>
        <v>15.86</v>
      </c>
      <c r="I243" s="248">
        <f t="shared" si="36"/>
        <v>288.65199999999999</v>
      </c>
      <c r="J243" s="262">
        <v>15.6</v>
      </c>
    </row>
    <row r="244" spans="1:10" ht="53.45" customHeight="1" x14ac:dyDescent="0.2">
      <c r="A244" s="247" t="s">
        <v>547</v>
      </c>
      <c r="B244" s="94" t="s">
        <v>137</v>
      </c>
      <c r="C244" s="268">
        <v>1930</v>
      </c>
      <c r="D244" s="98" t="s">
        <v>548</v>
      </c>
      <c r="E244" s="94" t="s">
        <v>143</v>
      </c>
      <c r="F244" s="248">
        <v>1</v>
      </c>
      <c r="G244" s="259">
        <f t="shared" si="34"/>
        <v>38.880000000000003</v>
      </c>
      <c r="H244" s="248">
        <f t="shared" si="35"/>
        <v>47.63</v>
      </c>
      <c r="I244" s="248">
        <f t="shared" si="36"/>
        <v>47.63</v>
      </c>
      <c r="J244" s="262">
        <v>46.82</v>
      </c>
    </row>
    <row r="245" spans="1:10" ht="53.45" customHeight="1" x14ac:dyDescent="0.2">
      <c r="A245" s="252" t="s">
        <v>549</v>
      </c>
      <c r="B245" s="253"/>
      <c r="C245" s="253"/>
      <c r="D245" s="96" t="s">
        <v>550</v>
      </c>
      <c r="E245" s="254"/>
      <c r="F245" s="255" t="s">
        <v>133</v>
      </c>
      <c r="G245" s="255">
        <v>0</v>
      </c>
      <c r="H245" s="255"/>
      <c r="I245" s="256">
        <f>SUM(I247:I266)</f>
        <v>21644.718160000004</v>
      </c>
      <c r="J245" s="255">
        <v>0</v>
      </c>
    </row>
    <row r="246" spans="1:10" ht="53.45" customHeight="1" x14ac:dyDescent="0.2">
      <c r="A246" s="252" t="s">
        <v>551</v>
      </c>
      <c r="B246" s="253"/>
      <c r="C246" s="254"/>
      <c r="D246" s="96" t="s">
        <v>165</v>
      </c>
      <c r="E246" s="254"/>
      <c r="F246" s="255"/>
      <c r="G246" s="255"/>
      <c r="H246" s="255"/>
      <c r="I246" s="256"/>
      <c r="J246" s="255"/>
    </row>
    <row r="247" spans="1:10" ht="53.45" customHeight="1" x14ac:dyDescent="0.2">
      <c r="A247" s="247" t="s">
        <v>552</v>
      </c>
      <c r="B247" s="267" t="s">
        <v>137</v>
      </c>
      <c r="C247" s="268">
        <v>73686</v>
      </c>
      <c r="D247" s="98" t="s">
        <v>293</v>
      </c>
      <c r="E247" s="94" t="s">
        <v>187</v>
      </c>
      <c r="F247" s="248">
        <f>7.12*1.15</f>
        <v>8.1879999999999988</v>
      </c>
      <c r="G247" s="259">
        <f>ROUND(J247-(J247*$K$6),2)</f>
        <v>18.77</v>
      </c>
      <c r="H247" s="248">
        <f>ROUND(G247*(1+$I$2),2)</f>
        <v>24.72</v>
      </c>
      <c r="I247" s="248">
        <f>F247*H247</f>
        <v>202.40735999999995</v>
      </c>
      <c r="J247" s="262">
        <v>22.6</v>
      </c>
    </row>
    <row r="248" spans="1:10" ht="53.45" customHeight="1" x14ac:dyDescent="0.2">
      <c r="A248" s="252" t="s">
        <v>553</v>
      </c>
      <c r="B248" s="253"/>
      <c r="C248" s="254"/>
      <c r="D248" s="96" t="s">
        <v>295</v>
      </c>
      <c r="E248" s="254"/>
      <c r="F248" s="255"/>
      <c r="G248" s="255"/>
      <c r="H248" s="255"/>
      <c r="I248" s="256"/>
      <c r="J248" s="255"/>
    </row>
    <row r="249" spans="1:10" ht="53.45" customHeight="1" x14ac:dyDescent="0.2">
      <c r="A249" s="247" t="s">
        <v>554</v>
      </c>
      <c r="B249" s="267" t="s">
        <v>137</v>
      </c>
      <c r="C249" s="268">
        <v>90091</v>
      </c>
      <c r="D249" s="98" t="s">
        <v>297</v>
      </c>
      <c r="E249" s="94" t="s">
        <v>179</v>
      </c>
      <c r="F249" s="264">
        <v>20.66</v>
      </c>
      <c r="G249" s="259">
        <f t="shared" ref="G249:G254" si="37">ROUND(J249-(J249*$K$6),2)</f>
        <v>3.63</v>
      </c>
      <c r="H249" s="248">
        <f t="shared" ref="H249:H254" si="38">ROUND(G249*(1+$I$2),2)</f>
        <v>4.78</v>
      </c>
      <c r="I249" s="248">
        <f t="shared" ref="I249:I254" si="39">F249*H249</f>
        <v>98.754800000000003</v>
      </c>
      <c r="J249" s="262">
        <v>4.37</v>
      </c>
    </row>
    <row r="250" spans="1:10" ht="53.45" customHeight="1" x14ac:dyDescent="0.2">
      <c r="A250" s="247" t="s">
        <v>555</v>
      </c>
      <c r="B250" s="267" t="s">
        <v>137</v>
      </c>
      <c r="C250" s="94">
        <v>94097</v>
      </c>
      <c r="D250" s="97" t="s">
        <v>1248</v>
      </c>
      <c r="E250" s="94" t="s">
        <v>187</v>
      </c>
      <c r="F250" s="248">
        <v>18.559999999999999</v>
      </c>
      <c r="G250" s="259">
        <f t="shared" si="37"/>
        <v>3.21</v>
      </c>
      <c r="H250" s="248">
        <f t="shared" si="38"/>
        <v>4.2300000000000004</v>
      </c>
      <c r="I250" s="248">
        <f t="shared" si="39"/>
        <v>78.508800000000008</v>
      </c>
      <c r="J250" s="262">
        <v>3.86</v>
      </c>
    </row>
    <row r="251" spans="1:10" ht="53.45" customHeight="1" x14ac:dyDescent="0.2">
      <c r="A251" s="247" t="s">
        <v>556</v>
      </c>
      <c r="B251" s="269" t="s">
        <v>137</v>
      </c>
      <c r="C251" s="270">
        <v>93382</v>
      </c>
      <c r="D251" s="100" t="s">
        <v>310</v>
      </c>
      <c r="E251" s="94" t="s">
        <v>179</v>
      </c>
      <c r="F251" s="264">
        <v>11.31</v>
      </c>
      <c r="G251" s="259">
        <f t="shared" si="37"/>
        <v>14.7</v>
      </c>
      <c r="H251" s="248">
        <f t="shared" si="38"/>
        <v>19.36</v>
      </c>
      <c r="I251" s="248">
        <f t="shared" si="39"/>
        <v>218.9616</v>
      </c>
      <c r="J251" s="262">
        <v>17.7</v>
      </c>
    </row>
    <row r="252" spans="1:10" ht="53.45" customHeight="1" x14ac:dyDescent="0.2">
      <c r="A252" s="247" t="s">
        <v>557</v>
      </c>
      <c r="B252" s="269" t="s">
        <v>137</v>
      </c>
      <c r="C252" s="270">
        <v>72896</v>
      </c>
      <c r="D252" s="100" t="s">
        <v>191</v>
      </c>
      <c r="E252" s="94" t="s">
        <v>179</v>
      </c>
      <c r="F252" s="264">
        <v>11.22</v>
      </c>
      <c r="G252" s="259">
        <f t="shared" si="37"/>
        <v>2.14</v>
      </c>
      <c r="H252" s="248">
        <f t="shared" si="38"/>
        <v>2.82</v>
      </c>
      <c r="I252" s="248">
        <f t="shared" si="39"/>
        <v>31.6404</v>
      </c>
      <c r="J252" s="262">
        <v>2.58</v>
      </c>
    </row>
    <row r="253" spans="1:10" ht="53.45" customHeight="1" x14ac:dyDescent="0.2">
      <c r="A253" s="247" t="s">
        <v>558</v>
      </c>
      <c r="B253" s="269" t="s">
        <v>137</v>
      </c>
      <c r="C253" s="270">
        <v>93588</v>
      </c>
      <c r="D253" s="100" t="s">
        <v>313</v>
      </c>
      <c r="E253" s="94" t="s">
        <v>194</v>
      </c>
      <c r="F253" s="264">
        <v>112.25</v>
      </c>
      <c r="G253" s="259">
        <f t="shared" si="37"/>
        <v>1.08</v>
      </c>
      <c r="H253" s="248">
        <f t="shared" si="38"/>
        <v>1.42</v>
      </c>
      <c r="I253" s="248">
        <f t="shared" si="39"/>
        <v>159.39499999999998</v>
      </c>
      <c r="J253" s="262">
        <v>1.3</v>
      </c>
    </row>
    <row r="254" spans="1:10" ht="53.45" customHeight="1" x14ac:dyDescent="0.2">
      <c r="A254" s="247" t="s">
        <v>559</v>
      </c>
      <c r="B254" s="269" t="s">
        <v>137</v>
      </c>
      <c r="C254" s="270" t="s">
        <v>196</v>
      </c>
      <c r="D254" s="101" t="s">
        <v>197</v>
      </c>
      <c r="E254" s="94" t="s">
        <v>179</v>
      </c>
      <c r="F254" s="264">
        <v>11.22</v>
      </c>
      <c r="G254" s="259">
        <f t="shared" si="37"/>
        <v>1.1299999999999999</v>
      </c>
      <c r="H254" s="248">
        <f t="shared" si="38"/>
        <v>1.49</v>
      </c>
      <c r="I254" s="248">
        <f t="shared" si="39"/>
        <v>16.7178</v>
      </c>
      <c r="J254" s="262">
        <v>1.36</v>
      </c>
    </row>
    <row r="255" spans="1:10" ht="53.45" customHeight="1" x14ac:dyDescent="0.2">
      <c r="A255" s="252" t="s">
        <v>560</v>
      </c>
      <c r="B255" s="253"/>
      <c r="C255" s="254"/>
      <c r="D255" s="96" t="s">
        <v>330</v>
      </c>
      <c r="E255" s="254"/>
      <c r="F255" s="255"/>
      <c r="G255" s="255"/>
      <c r="H255" s="255"/>
      <c r="I255" s="256"/>
      <c r="J255" s="255"/>
    </row>
    <row r="256" spans="1:10" ht="53.45" customHeight="1" x14ac:dyDescent="0.2">
      <c r="A256" s="247" t="s">
        <v>561</v>
      </c>
      <c r="B256" s="267" t="s">
        <v>151</v>
      </c>
      <c r="C256" s="94" t="s">
        <v>1276</v>
      </c>
      <c r="D256" s="98" t="s">
        <v>332</v>
      </c>
      <c r="E256" s="94" t="s">
        <v>187</v>
      </c>
      <c r="F256" s="248">
        <v>38.97</v>
      </c>
      <c r="G256" s="259">
        <f t="shared" ref="G256:G266" si="40">ROUND(J256-(J256*$K$6),2)</f>
        <v>51.06</v>
      </c>
      <c r="H256" s="248">
        <f t="shared" ref="H256:H266" si="41">ROUND(G256*(1+$I$2),2)</f>
        <v>67.25</v>
      </c>
      <c r="I256" s="248">
        <f>F256*H256</f>
        <v>2620.7325000000001</v>
      </c>
      <c r="J256" s="259">
        <v>61.49</v>
      </c>
    </row>
    <row r="257" spans="1:10" ht="53.45" customHeight="1" x14ac:dyDescent="0.2">
      <c r="A257" s="247" t="s">
        <v>562</v>
      </c>
      <c r="B257" s="94" t="s">
        <v>137</v>
      </c>
      <c r="C257" s="94">
        <v>83534</v>
      </c>
      <c r="D257" s="97" t="s">
        <v>1250</v>
      </c>
      <c r="E257" s="94" t="s">
        <v>179</v>
      </c>
      <c r="F257" s="248">
        <v>1.86</v>
      </c>
      <c r="G257" s="259">
        <f t="shared" si="40"/>
        <v>335.17</v>
      </c>
      <c r="H257" s="248">
        <f t="shared" si="41"/>
        <v>441.45</v>
      </c>
      <c r="I257" s="248">
        <f t="shared" ref="I257:I266" si="42">F257*H257</f>
        <v>821.09699999999998</v>
      </c>
      <c r="J257" s="262">
        <v>403.63</v>
      </c>
    </row>
    <row r="258" spans="1:10" ht="53.45" customHeight="1" x14ac:dyDescent="0.2">
      <c r="A258" s="247" t="s">
        <v>563</v>
      </c>
      <c r="B258" s="267" t="s">
        <v>151</v>
      </c>
      <c r="C258" s="268" t="s">
        <v>335</v>
      </c>
      <c r="D258" s="98" t="s">
        <v>336</v>
      </c>
      <c r="E258" s="94" t="s">
        <v>179</v>
      </c>
      <c r="F258" s="248">
        <v>5.57</v>
      </c>
      <c r="G258" s="259">
        <f t="shared" si="40"/>
        <v>318.68</v>
      </c>
      <c r="H258" s="248">
        <f t="shared" si="41"/>
        <v>419.73</v>
      </c>
      <c r="I258" s="248">
        <f t="shared" si="42"/>
        <v>2337.8961000000004</v>
      </c>
      <c r="J258" s="262">
        <v>383.77</v>
      </c>
    </row>
    <row r="259" spans="1:10" ht="53.45" customHeight="1" x14ac:dyDescent="0.2">
      <c r="A259" s="247" t="s">
        <v>564</v>
      </c>
      <c r="B259" s="94" t="s">
        <v>137</v>
      </c>
      <c r="C259" s="94">
        <v>83534</v>
      </c>
      <c r="D259" s="97" t="s">
        <v>1250</v>
      </c>
      <c r="E259" s="94" t="s">
        <v>179</v>
      </c>
      <c r="F259" s="248">
        <v>1.1399999999999999</v>
      </c>
      <c r="G259" s="259">
        <f t="shared" si="40"/>
        <v>335.17</v>
      </c>
      <c r="H259" s="248">
        <f t="shared" si="41"/>
        <v>441.45</v>
      </c>
      <c r="I259" s="248">
        <f t="shared" si="42"/>
        <v>503.25299999999993</v>
      </c>
      <c r="J259" s="262">
        <v>403.63</v>
      </c>
    </row>
    <row r="260" spans="1:10" ht="53.45" customHeight="1" x14ac:dyDescent="0.2">
      <c r="A260" s="247" t="s">
        <v>565</v>
      </c>
      <c r="B260" s="267" t="s">
        <v>137</v>
      </c>
      <c r="C260" s="268" t="s">
        <v>338</v>
      </c>
      <c r="D260" s="98" t="s">
        <v>566</v>
      </c>
      <c r="E260" s="94" t="s">
        <v>179</v>
      </c>
      <c r="F260" s="248">
        <f>F257+F258+F259</f>
        <v>8.57</v>
      </c>
      <c r="G260" s="259">
        <f t="shared" si="40"/>
        <v>68.819999999999993</v>
      </c>
      <c r="H260" s="248">
        <f t="shared" si="41"/>
        <v>90.64</v>
      </c>
      <c r="I260" s="248">
        <f t="shared" si="42"/>
        <v>776.78480000000002</v>
      </c>
      <c r="J260" s="262">
        <v>82.87</v>
      </c>
    </row>
    <row r="261" spans="1:10" ht="53.45" customHeight="1" x14ac:dyDescent="0.2">
      <c r="A261" s="247" t="s">
        <v>567</v>
      </c>
      <c r="B261" s="267" t="s">
        <v>151</v>
      </c>
      <c r="C261" s="268" t="s">
        <v>64</v>
      </c>
      <c r="D261" s="98" t="s">
        <v>65</v>
      </c>
      <c r="E261" s="94" t="s">
        <v>341</v>
      </c>
      <c r="F261" s="248">
        <v>556.5</v>
      </c>
      <c r="G261" s="259">
        <f t="shared" si="40"/>
        <v>5.78</v>
      </c>
      <c r="H261" s="248">
        <f t="shared" si="41"/>
        <v>7.61</v>
      </c>
      <c r="I261" s="248">
        <f t="shared" si="42"/>
        <v>4234.9650000000001</v>
      </c>
      <c r="J261" s="262">
        <v>6.96</v>
      </c>
    </row>
    <row r="262" spans="1:10" ht="53.45" customHeight="1" x14ac:dyDescent="0.2">
      <c r="A262" s="247" t="s">
        <v>568</v>
      </c>
      <c r="B262" s="94" t="s">
        <v>137</v>
      </c>
      <c r="C262" s="94" t="s">
        <v>343</v>
      </c>
      <c r="D262" s="97" t="s">
        <v>344</v>
      </c>
      <c r="E262" s="94" t="s">
        <v>140</v>
      </c>
      <c r="F262" s="248">
        <v>24.6</v>
      </c>
      <c r="G262" s="259">
        <f t="shared" si="40"/>
        <v>38.369999999999997</v>
      </c>
      <c r="H262" s="248">
        <f t="shared" si="41"/>
        <v>50.54</v>
      </c>
      <c r="I262" s="248">
        <f t="shared" si="42"/>
        <v>1243.2840000000001</v>
      </c>
      <c r="J262" s="262">
        <v>46.21</v>
      </c>
    </row>
    <row r="263" spans="1:10" ht="53.45" customHeight="1" x14ac:dyDescent="0.2">
      <c r="A263" s="247" t="s">
        <v>569</v>
      </c>
      <c r="B263" s="94" t="s">
        <v>120</v>
      </c>
      <c r="C263" s="94" t="s">
        <v>570</v>
      </c>
      <c r="D263" s="97" t="s">
        <v>571</v>
      </c>
      <c r="E263" s="94" t="s">
        <v>352</v>
      </c>
      <c r="F263" s="248">
        <v>1</v>
      </c>
      <c r="G263" s="259">
        <f t="shared" si="40"/>
        <v>2034.48</v>
      </c>
      <c r="H263" s="248">
        <f t="shared" si="41"/>
        <v>2679.61</v>
      </c>
      <c r="I263" s="248">
        <f t="shared" si="42"/>
        <v>2679.61</v>
      </c>
      <c r="J263" s="248">
        <v>2450</v>
      </c>
    </row>
    <row r="264" spans="1:10" ht="53.45" customHeight="1" x14ac:dyDescent="0.2">
      <c r="A264" s="247" t="s">
        <v>572</v>
      </c>
      <c r="B264" s="94" t="s">
        <v>573</v>
      </c>
      <c r="C264" s="94" t="s">
        <v>573</v>
      </c>
      <c r="D264" s="97" t="s">
        <v>574</v>
      </c>
      <c r="E264" s="94" t="s">
        <v>143</v>
      </c>
      <c r="F264" s="248">
        <v>1</v>
      </c>
      <c r="G264" s="259">
        <f t="shared" si="40"/>
        <v>548.54</v>
      </c>
      <c r="H264" s="248">
        <f t="shared" si="41"/>
        <v>722.48</v>
      </c>
      <c r="I264" s="248">
        <f t="shared" si="42"/>
        <v>722.48</v>
      </c>
      <c r="J264" s="248">
        <v>660.57</v>
      </c>
    </row>
    <row r="265" spans="1:10" ht="53.45" customHeight="1" x14ac:dyDescent="0.2">
      <c r="A265" s="247" t="s">
        <v>575</v>
      </c>
      <c r="B265" s="94" t="s">
        <v>120</v>
      </c>
      <c r="C265" s="94" t="s">
        <v>570</v>
      </c>
      <c r="D265" s="97" t="s">
        <v>576</v>
      </c>
      <c r="E265" s="94" t="s">
        <v>96</v>
      </c>
      <c r="F265" s="248">
        <v>4</v>
      </c>
      <c r="G265" s="259">
        <f t="shared" si="40"/>
        <v>707.76</v>
      </c>
      <c r="H265" s="248">
        <f t="shared" si="41"/>
        <v>932.19</v>
      </c>
      <c r="I265" s="248">
        <f t="shared" si="42"/>
        <v>3728.76</v>
      </c>
      <c r="J265" s="248">
        <v>852.31</v>
      </c>
    </row>
    <row r="266" spans="1:10" ht="53.45" customHeight="1" x14ac:dyDescent="0.2">
      <c r="A266" s="247" t="s">
        <v>577</v>
      </c>
      <c r="B266" s="94" t="s">
        <v>120</v>
      </c>
      <c r="C266" s="94" t="s">
        <v>570</v>
      </c>
      <c r="D266" s="97" t="s">
        <v>578</v>
      </c>
      <c r="E266" s="94" t="s">
        <v>96</v>
      </c>
      <c r="F266" s="248">
        <v>1</v>
      </c>
      <c r="G266" s="259">
        <f t="shared" si="40"/>
        <v>887.91</v>
      </c>
      <c r="H266" s="248">
        <f t="shared" si="41"/>
        <v>1169.47</v>
      </c>
      <c r="I266" s="248">
        <f t="shared" si="42"/>
        <v>1169.47</v>
      </c>
      <c r="J266" s="248">
        <v>1069.25</v>
      </c>
    </row>
    <row r="267" spans="1:10" ht="53.45" customHeight="1" x14ac:dyDescent="0.2">
      <c r="A267" s="252" t="s">
        <v>579</v>
      </c>
      <c r="B267" s="253"/>
      <c r="C267" s="254"/>
      <c r="D267" s="96" t="s">
        <v>580</v>
      </c>
      <c r="E267" s="254"/>
      <c r="F267" s="255"/>
      <c r="G267" s="255"/>
      <c r="H267" s="255"/>
      <c r="I267" s="256">
        <f>SUM(I269:I337)</f>
        <v>140925.87969999999</v>
      </c>
      <c r="J267" s="255"/>
    </row>
    <row r="268" spans="1:10" ht="53.45" customHeight="1" x14ac:dyDescent="0.2">
      <c r="A268" s="252" t="s">
        <v>581</v>
      </c>
      <c r="B268" s="253"/>
      <c r="C268" s="254"/>
      <c r="D268" s="96" t="s">
        <v>582</v>
      </c>
      <c r="E268" s="254"/>
      <c r="F268" s="255"/>
      <c r="G268" s="255"/>
      <c r="H268" s="255"/>
      <c r="I268" s="256"/>
      <c r="J268" s="255"/>
    </row>
    <row r="269" spans="1:10" ht="53.45" customHeight="1" x14ac:dyDescent="0.2">
      <c r="A269" s="247" t="s">
        <v>583</v>
      </c>
      <c r="B269" s="267" t="s">
        <v>137</v>
      </c>
      <c r="C269" s="268">
        <v>73686</v>
      </c>
      <c r="D269" s="98" t="s">
        <v>293</v>
      </c>
      <c r="E269" s="268" t="s">
        <v>187</v>
      </c>
      <c r="F269" s="272">
        <v>25.25</v>
      </c>
      <c r="G269" s="259">
        <f>ROUND(J269-(J269*$K$6),2)</f>
        <v>18.77</v>
      </c>
      <c r="H269" s="248">
        <f>ROUND(G269*(1+$I$2),2)</f>
        <v>24.72</v>
      </c>
      <c r="I269" s="248">
        <f>F269*H269</f>
        <v>624.17999999999995</v>
      </c>
      <c r="J269" s="262">
        <v>22.6</v>
      </c>
    </row>
    <row r="270" spans="1:10" ht="53.45" customHeight="1" x14ac:dyDescent="0.2">
      <c r="A270" s="252" t="s">
        <v>584</v>
      </c>
      <c r="B270" s="253"/>
      <c r="C270" s="254"/>
      <c r="D270" s="96" t="s">
        <v>295</v>
      </c>
      <c r="E270" s="254"/>
      <c r="F270" s="255"/>
      <c r="G270" s="255"/>
      <c r="H270" s="255"/>
      <c r="I270" s="256"/>
      <c r="J270" s="255"/>
    </row>
    <row r="271" spans="1:10" ht="53.45" customHeight="1" x14ac:dyDescent="0.2">
      <c r="A271" s="247" t="s">
        <v>585</v>
      </c>
      <c r="B271" s="267" t="s">
        <v>137</v>
      </c>
      <c r="C271" s="268">
        <v>90091</v>
      </c>
      <c r="D271" s="98" t="s">
        <v>297</v>
      </c>
      <c r="E271" s="268" t="s">
        <v>179</v>
      </c>
      <c r="F271" s="272">
        <v>69.03</v>
      </c>
      <c r="G271" s="259">
        <f t="shared" ref="G271:G278" si="43">ROUND(J271-(J271*$K$6),2)</f>
        <v>3.63</v>
      </c>
      <c r="H271" s="272">
        <f t="shared" ref="H271:H278" si="44">ROUND(G271*(1+$I$2),2)</f>
        <v>4.78</v>
      </c>
      <c r="I271" s="248">
        <f t="shared" ref="I271:I278" si="45">F271*H271</f>
        <v>329.96340000000004</v>
      </c>
      <c r="J271" s="262">
        <v>4.37</v>
      </c>
    </row>
    <row r="272" spans="1:10" ht="53.45" customHeight="1" x14ac:dyDescent="0.2">
      <c r="A272" s="247" t="s">
        <v>586</v>
      </c>
      <c r="B272" s="269" t="s">
        <v>137</v>
      </c>
      <c r="C272" s="270">
        <v>90093</v>
      </c>
      <c r="D272" s="100" t="s">
        <v>299</v>
      </c>
      <c r="E272" s="270" t="s">
        <v>179</v>
      </c>
      <c r="F272" s="274">
        <v>42.09</v>
      </c>
      <c r="G272" s="259">
        <f t="shared" si="43"/>
        <v>2.25</v>
      </c>
      <c r="H272" s="274">
        <f t="shared" si="44"/>
        <v>2.96</v>
      </c>
      <c r="I272" s="248">
        <f t="shared" si="45"/>
        <v>124.58640000000001</v>
      </c>
      <c r="J272" s="262">
        <v>2.71</v>
      </c>
    </row>
    <row r="273" spans="1:10" ht="53.45" customHeight="1" x14ac:dyDescent="0.2">
      <c r="A273" s="247" t="s">
        <v>587</v>
      </c>
      <c r="B273" s="269" t="s">
        <v>137</v>
      </c>
      <c r="C273" s="270" t="s">
        <v>184</v>
      </c>
      <c r="D273" s="100" t="s">
        <v>307</v>
      </c>
      <c r="E273" s="270" t="s">
        <v>179</v>
      </c>
      <c r="F273" s="274">
        <v>5.77</v>
      </c>
      <c r="G273" s="259">
        <f t="shared" si="43"/>
        <v>24.13</v>
      </c>
      <c r="H273" s="274">
        <f t="shared" si="44"/>
        <v>31.78</v>
      </c>
      <c r="I273" s="248">
        <f t="shared" si="45"/>
        <v>183.3706</v>
      </c>
      <c r="J273" s="262">
        <v>29.06</v>
      </c>
    </row>
    <row r="274" spans="1:10" ht="53.45" customHeight="1" x14ac:dyDescent="0.2">
      <c r="A274" s="247" t="s">
        <v>588</v>
      </c>
      <c r="B274" s="269" t="s">
        <v>137</v>
      </c>
      <c r="C274" s="94">
        <v>94097</v>
      </c>
      <c r="D274" s="97" t="s">
        <v>1248</v>
      </c>
      <c r="E274" s="270" t="s">
        <v>187</v>
      </c>
      <c r="F274" s="274">
        <v>42.14</v>
      </c>
      <c r="G274" s="259">
        <f t="shared" si="43"/>
        <v>3.21</v>
      </c>
      <c r="H274" s="274">
        <f t="shared" si="44"/>
        <v>4.2300000000000004</v>
      </c>
      <c r="I274" s="248">
        <f t="shared" si="45"/>
        <v>178.25220000000002</v>
      </c>
      <c r="J274" s="262">
        <v>3.86</v>
      </c>
    </row>
    <row r="275" spans="1:10" ht="53.45" customHeight="1" x14ac:dyDescent="0.2">
      <c r="A275" s="247" t="s">
        <v>589</v>
      </c>
      <c r="B275" s="269" t="s">
        <v>137</v>
      </c>
      <c r="C275" s="270">
        <v>93382</v>
      </c>
      <c r="D275" s="100" t="s">
        <v>310</v>
      </c>
      <c r="E275" s="270" t="s">
        <v>179</v>
      </c>
      <c r="F275" s="274">
        <v>49.21</v>
      </c>
      <c r="G275" s="259">
        <f t="shared" si="43"/>
        <v>14.7</v>
      </c>
      <c r="H275" s="274">
        <f t="shared" si="44"/>
        <v>19.36</v>
      </c>
      <c r="I275" s="248">
        <f t="shared" si="45"/>
        <v>952.7056</v>
      </c>
      <c r="J275" s="262">
        <v>17.7</v>
      </c>
    </row>
    <row r="276" spans="1:10" ht="53.45" customHeight="1" x14ac:dyDescent="0.2">
      <c r="A276" s="247" t="s">
        <v>590</v>
      </c>
      <c r="B276" s="269" t="s">
        <v>137</v>
      </c>
      <c r="C276" s="270">
        <v>72896</v>
      </c>
      <c r="D276" s="100" t="s">
        <v>191</v>
      </c>
      <c r="E276" s="270" t="s">
        <v>179</v>
      </c>
      <c r="F276" s="274">
        <v>79.430000000000007</v>
      </c>
      <c r="G276" s="259">
        <f t="shared" si="43"/>
        <v>2.14</v>
      </c>
      <c r="H276" s="274">
        <f t="shared" si="44"/>
        <v>2.82</v>
      </c>
      <c r="I276" s="248">
        <f t="shared" si="45"/>
        <v>223.99260000000001</v>
      </c>
      <c r="J276" s="262">
        <v>2.58</v>
      </c>
    </row>
    <row r="277" spans="1:10" ht="53.45" customHeight="1" x14ac:dyDescent="0.2">
      <c r="A277" s="247" t="s">
        <v>591</v>
      </c>
      <c r="B277" s="269" t="s">
        <v>137</v>
      </c>
      <c r="C277" s="270">
        <v>93588</v>
      </c>
      <c r="D277" s="100" t="s">
        <v>313</v>
      </c>
      <c r="E277" s="270" t="s">
        <v>194</v>
      </c>
      <c r="F277" s="274">
        <v>794.35</v>
      </c>
      <c r="G277" s="259">
        <f t="shared" si="43"/>
        <v>1.08</v>
      </c>
      <c r="H277" s="274">
        <f t="shared" si="44"/>
        <v>1.42</v>
      </c>
      <c r="I277" s="248">
        <f t="shared" si="45"/>
        <v>1127.9770000000001</v>
      </c>
      <c r="J277" s="262">
        <v>1.3</v>
      </c>
    </row>
    <row r="278" spans="1:10" ht="53.45" customHeight="1" x14ac:dyDescent="0.2">
      <c r="A278" s="247" t="s">
        <v>592</v>
      </c>
      <c r="B278" s="269" t="s">
        <v>137</v>
      </c>
      <c r="C278" s="270" t="s">
        <v>196</v>
      </c>
      <c r="D278" s="101" t="s">
        <v>197</v>
      </c>
      <c r="E278" s="270" t="s">
        <v>179</v>
      </c>
      <c r="F278" s="274">
        <v>79.430000000000007</v>
      </c>
      <c r="G278" s="259">
        <f t="shared" si="43"/>
        <v>1.1299999999999999</v>
      </c>
      <c r="H278" s="274">
        <f t="shared" si="44"/>
        <v>1.49</v>
      </c>
      <c r="I278" s="248">
        <f t="shared" si="45"/>
        <v>118.3507</v>
      </c>
      <c r="J278" s="262">
        <v>1.36</v>
      </c>
    </row>
    <row r="279" spans="1:10" ht="53.45" customHeight="1" x14ac:dyDescent="0.2">
      <c r="A279" s="252" t="s">
        <v>593</v>
      </c>
      <c r="B279" s="253"/>
      <c r="C279" s="254"/>
      <c r="D279" s="96" t="s">
        <v>330</v>
      </c>
      <c r="E279" s="254"/>
      <c r="F279" s="255"/>
      <c r="G279" s="255"/>
      <c r="H279" s="255"/>
      <c r="I279" s="256"/>
      <c r="J279" s="255"/>
    </row>
    <row r="280" spans="1:10" ht="53.45" customHeight="1" x14ac:dyDescent="0.2">
      <c r="A280" s="275" t="s">
        <v>594</v>
      </c>
      <c r="B280" s="268" t="s">
        <v>151</v>
      </c>
      <c r="C280" s="94" t="s">
        <v>1276</v>
      </c>
      <c r="D280" s="98" t="s">
        <v>332</v>
      </c>
      <c r="E280" s="268" t="s">
        <v>187</v>
      </c>
      <c r="F280" s="272">
        <v>175.42</v>
      </c>
      <c r="G280" s="259">
        <f t="shared" ref="G280:G285" si="46">ROUND(J280-(J280*$K$6),2)</f>
        <v>51.06</v>
      </c>
      <c r="H280" s="272">
        <f t="shared" ref="H280:H285" si="47">ROUND(G280*(1+$I$2),2)</f>
        <v>67.25</v>
      </c>
      <c r="I280" s="272">
        <f t="shared" ref="I280:I285" si="48">F280*H280</f>
        <v>11796.994999999999</v>
      </c>
      <c r="J280" s="259">
        <v>61.49</v>
      </c>
    </row>
    <row r="281" spans="1:10" ht="53.45" customHeight="1" x14ac:dyDescent="0.2">
      <c r="A281" s="275" t="s">
        <v>595</v>
      </c>
      <c r="B281" s="270" t="s">
        <v>137</v>
      </c>
      <c r="C281" s="94">
        <v>83534</v>
      </c>
      <c r="D281" s="97" t="s">
        <v>1250</v>
      </c>
      <c r="E281" s="270" t="s">
        <v>179</v>
      </c>
      <c r="F281" s="274">
        <v>4.21</v>
      </c>
      <c r="G281" s="259">
        <f t="shared" si="46"/>
        <v>335.17</v>
      </c>
      <c r="H281" s="274">
        <f t="shared" si="47"/>
        <v>441.45</v>
      </c>
      <c r="I281" s="274">
        <f t="shared" si="48"/>
        <v>1858.5045</v>
      </c>
      <c r="J281" s="262">
        <v>403.63</v>
      </c>
    </row>
    <row r="282" spans="1:10" ht="53.45" customHeight="1" x14ac:dyDescent="0.2">
      <c r="A282" s="275" t="s">
        <v>596</v>
      </c>
      <c r="B282" s="270" t="s">
        <v>151</v>
      </c>
      <c r="C282" s="270" t="s">
        <v>335</v>
      </c>
      <c r="D282" s="100" t="s">
        <v>336</v>
      </c>
      <c r="E282" s="270" t="s">
        <v>179</v>
      </c>
      <c r="F282" s="274">
        <v>27.16</v>
      </c>
      <c r="G282" s="259">
        <f t="shared" si="46"/>
        <v>318.68</v>
      </c>
      <c r="H282" s="274">
        <f t="shared" si="47"/>
        <v>419.73</v>
      </c>
      <c r="I282" s="274">
        <f t="shared" si="48"/>
        <v>11399.8668</v>
      </c>
      <c r="J282" s="262">
        <v>383.77</v>
      </c>
    </row>
    <row r="283" spans="1:10" ht="53.45" customHeight="1" x14ac:dyDescent="0.2">
      <c r="A283" s="275" t="s">
        <v>597</v>
      </c>
      <c r="B283" s="270" t="s">
        <v>137</v>
      </c>
      <c r="C283" s="270" t="s">
        <v>338</v>
      </c>
      <c r="D283" s="100" t="s">
        <v>566</v>
      </c>
      <c r="E283" s="270" t="s">
        <v>179</v>
      </c>
      <c r="F283" s="274">
        <f>F281</f>
        <v>4.21</v>
      </c>
      <c r="G283" s="259">
        <f t="shared" si="46"/>
        <v>68.819999999999993</v>
      </c>
      <c r="H283" s="274">
        <f t="shared" si="47"/>
        <v>90.64</v>
      </c>
      <c r="I283" s="274">
        <f t="shared" si="48"/>
        <v>381.59440000000001</v>
      </c>
      <c r="J283" s="262">
        <v>82.87</v>
      </c>
    </row>
    <row r="284" spans="1:10" ht="53.45" customHeight="1" x14ac:dyDescent="0.2">
      <c r="A284" s="275" t="s">
        <v>598</v>
      </c>
      <c r="B284" s="270" t="s">
        <v>151</v>
      </c>
      <c r="C284" s="270" t="s">
        <v>64</v>
      </c>
      <c r="D284" s="100" t="s">
        <v>65</v>
      </c>
      <c r="E284" s="270" t="s">
        <v>341</v>
      </c>
      <c r="F284" s="274">
        <v>2716.4</v>
      </c>
      <c r="G284" s="259">
        <f t="shared" si="46"/>
        <v>5.78</v>
      </c>
      <c r="H284" s="274">
        <f t="shared" si="47"/>
        <v>7.61</v>
      </c>
      <c r="I284" s="274">
        <f t="shared" si="48"/>
        <v>20671.804</v>
      </c>
      <c r="J284" s="262">
        <v>6.96</v>
      </c>
    </row>
    <row r="285" spans="1:10" ht="53.45" customHeight="1" x14ac:dyDescent="0.2">
      <c r="A285" s="275" t="s">
        <v>599</v>
      </c>
      <c r="B285" s="270" t="s">
        <v>137</v>
      </c>
      <c r="C285" s="270" t="s">
        <v>343</v>
      </c>
      <c r="D285" s="100" t="s">
        <v>344</v>
      </c>
      <c r="E285" s="270" t="s">
        <v>140</v>
      </c>
      <c r="F285" s="274">
        <v>113.56</v>
      </c>
      <c r="G285" s="259">
        <f t="shared" si="46"/>
        <v>38.369999999999997</v>
      </c>
      <c r="H285" s="274">
        <f t="shared" si="47"/>
        <v>50.54</v>
      </c>
      <c r="I285" s="274">
        <f t="shared" si="48"/>
        <v>5739.3224</v>
      </c>
      <c r="J285" s="262">
        <v>46.21</v>
      </c>
    </row>
    <row r="286" spans="1:10" ht="53.45" customHeight="1" x14ac:dyDescent="0.2">
      <c r="A286" s="275" t="s">
        <v>600</v>
      </c>
      <c r="B286" s="84"/>
      <c r="C286" s="84"/>
      <c r="D286" s="100" t="s">
        <v>346</v>
      </c>
      <c r="E286" s="84"/>
      <c r="F286" s="276"/>
      <c r="G286" s="277"/>
      <c r="H286" s="276"/>
      <c r="I286" s="276"/>
      <c r="J286" s="277"/>
    </row>
    <row r="287" spans="1:10" ht="53.45" customHeight="1" x14ac:dyDescent="0.2">
      <c r="A287" s="275" t="s">
        <v>601</v>
      </c>
      <c r="B287" s="270" t="s">
        <v>151</v>
      </c>
      <c r="C287" s="94" t="s">
        <v>1276</v>
      </c>
      <c r="D287" s="100" t="s">
        <v>332</v>
      </c>
      <c r="E287" s="270" t="s">
        <v>187</v>
      </c>
      <c r="F287" s="274">
        <v>2.52</v>
      </c>
      <c r="G287" s="259">
        <f>ROUND(J287-(J287*$K$6),2)</f>
        <v>51.06</v>
      </c>
      <c r="H287" s="274">
        <f>ROUND(G287*(1+$I$2),2)</f>
        <v>67.25</v>
      </c>
      <c r="I287" s="274">
        <f>F287*H287</f>
        <v>169.47</v>
      </c>
      <c r="J287" s="259">
        <v>61.49</v>
      </c>
    </row>
    <row r="288" spans="1:10" ht="53.45" customHeight="1" x14ac:dyDescent="0.2">
      <c r="A288" s="275" t="s">
        <v>602</v>
      </c>
      <c r="B288" s="270" t="s">
        <v>137</v>
      </c>
      <c r="C288" s="94">
        <v>83534</v>
      </c>
      <c r="D288" s="97" t="s">
        <v>1250</v>
      </c>
      <c r="E288" s="270" t="s">
        <v>179</v>
      </c>
      <c r="F288" s="274">
        <v>0.17</v>
      </c>
      <c r="G288" s="259">
        <f>ROUND(J288-(J288*$K$6),2)</f>
        <v>335.17</v>
      </c>
      <c r="H288" s="274">
        <f>ROUND(G288*(1+$I$2),2)</f>
        <v>441.45</v>
      </c>
      <c r="I288" s="274">
        <f>F288*H288</f>
        <v>75.046500000000009</v>
      </c>
      <c r="J288" s="262">
        <v>403.63</v>
      </c>
    </row>
    <row r="289" spans="1:10" ht="53.45" customHeight="1" x14ac:dyDescent="0.2">
      <c r="A289" s="275" t="s">
        <v>603</v>
      </c>
      <c r="B289" s="270" t="s">
        <v>354</v>
      </c>
      <c r="C289" s="270" t="s">
        <v>354</v>
      </c>
      <c r="D289" s="100" t="s">
        <v>355</v>
      </c>
      <c r="E289" s="270" t="s">
        <v>187</v>
      </c>
      <c r="F289" s="274">
        <v>8.44</v>
      </c>
      <c r="G289" s="259">
        <f>ROUND(J289-(J289*$K$6),2)</f>
        <v>1057.6600000000001</v>
      </c>
      <c r="H289" s="274">
        <f>ROUND(G289*(1+$I$2),2)</f>
        <v>1393.04</v>
      </c>
      <c r="I289" s="274">
        <f>F289*H289</f>
        <v>11757.257599999999</v>
      </c>
      <c r="J289" s="274">
        <v>1273.68</v>
      </c>
    </row>
    <row r="290" spans="1:10" ht="53.45" customHeight="1" x14ac:dyDescent="0.2">
      <c r="A290" s="252" t="s">
        <v>604</v>
      </c>
      <c r="B290" s="253"/>
      <c r="C290" s="254"/>
      <c r="D290" s="96" t="s">
        <v>605</v>
      </c>
      <c r="E290" s="254"/>
      <c r="F290" s="255"/>
      <c r="G290" s="255"/>
      <c r="H290" s="255"/>
      <c r="I290" s="256"/>
      <c r="J290" s="255"/>
    </row>
    <row r="291" spans="1:10" ht="53.45" customHeight="1" x14ac:dyDescent="0.2">
      <c r="A291" s="257" t="s">
        <v>606</v>
      </c>
      <c r="B291" s="278" t="s">
        <v>120</v>
      </c>
      <c r="C291" s="278" t="s">
        <v>120</v>
      </c>
      <c r="D291" s="190" t="s">
        <v>607</v>
      </c>
      <c r="E291" s="258" t="s">
        <v>143</v>
      </c>
      <c r="F291" s="259">
        <v>2</v>
      </c>
      <c r="G291" s="259">
        <f t="shared" ref="G291:G296" si="49">ROUND(J291-(J291*$K$6),2)</f>
        <v>6003.79</v>
      </c>
      <c r="H291" s="259">
        <f t="shared" ref="H291:H296" si="50">ROUND(G291*(1+$I$2),2)</f>
        <v>7907.59</v>
      </c>
      <c r="I291" s="259">
        <f t="shared" ref="I291:I296" si="51">F291*H291</f>
        <v>15815.18</v>
      </c>
      <c r="J291" s="259">
        <v>7230</v>
      </c>
    </row>
    <row r="292" spans="1:10" ht="53.45" customHeight="1" x14ac:dyDescent="0.2">
      <c r="A292" s="257" t="s">
        <v>608</v>
      </c>
      <c r="B292" s="278" t="s">
        <v>120</v>
      </c>
      <c r="C292" s="278" t="s">
        <v>120</v>
      </c>
      <c r="D292" s="190" t="s">
        <v>607</v>
      </c>
      <c r="E292" s="278" t="s">
        <v>143</v>
      </c>
      <c r="F292" s="279">
        <v>2</v>
      </c>
      <c r="G292" s="259">
        <f t="shared" si="49"/>
        <v>6003.79</v>
      </c>
      <c r="H292" s="279">
        <f t="shared" si="50"/>
        <v>7907.59</v>
      </c>
      <c r="I292" s="279">
        <f t="shared" si="51"/>
        <v>15815.18</v>
      </c>
      <c r="J292" s="259">
        <v>7230</v>
      </c>
    </row>
    <row r="293" spans="1:10" ht="53.45" customHeight="1" x14ac:dyDescent="0.2">
      <c r="A293" s="247" t="s">
        <v>609</v>
      </c>
      <c r="B293" s="267" t="s">
        <v>137</v>
      </c>
      <c r="C293" s="268" t="s">
        <v>365</v>
      </c>
      <c r="D293" s="98" t="s">
        <v>366</v>
      </c>
      <c r="E293" s="268" t="s">
        <v>352</v>
      </c>
      <c r="F293" s="272">
        <v>4</v>
      </c>
      <c r="G293" s="259">
        <f t="shared" si="49"/>
        <v>129.63999999999999</v>
      </c>
      <c r="H293" s="272">
        <f t="shared" si="50"/>
        <v>170.75</v>
      </c>
      <c r="I293" s="272">
        <f t="shared" si="51"/>
        <v>683</v>
      </c>
      <c r="J293" s="262">
        <v>156.12</v>
      </c>
    </row>
    <row r="294" spans="1:10" ht="53.45" customHeight="1" x14ac:dyDescent="0.2">
      <c r="A294" s="247" t="s">
        <v>610</v>
      </c>
      <c r="B294" s="267" t="s">
        <v>137</v>
      </c>
      <c r="C294" s="268">
        <v>88547</v>
      </c>
      <c r="D294" s="98" t="s">
        <v>370</v>
      </c>
      <c r="E294" s="268" t="s">
        <v>352</v>
      </c>
      <c r="F294" s="272">
        <v>8</v>
      </c>
      <c r="G294" s="259">
        <f t="shared" si="49"/>
        <v>53.44</v>
      </c>
      <c r="H294" s="272">
        <f t="shared" si="50"/>
        <v>70.39</v>
      </c>
      <c r="I294" s="272">
        <f t="shared" si="51"/>
        <v>563.12</v>
      </c>
      <c r="J294" s="262">
        <v>64.349999999999994</v>
      </c>
    </row>
    <row r="295" spans="1:10" ht="53.45" customHeight="1" x14ac:dyDescent="0.2">
      <c r="A295" s="247" t="s">
        <v>611</v>
      </c>
      <c r="B295" s="267" t="s">
        <v>137</v>
      </c>
      <c r="C295" s="268">
        <v>91931</v>
      </c>
      <c r="D295" s="98" t="s">
        <v>372</v>
      </c>
      <c r="E295" s="268" t="s">
        <v>94</v>
      </c>
      <c r="F295" s="272">
        <f>300*4</f>
        <v>1200</v>
      </c>
      <c r="G295" s="259">
        <f t="shared" si="49"/>
        <v>3.82</v>
      </c>
      <c r="H295" s="272">
        <f t="shared" si="50"/>
        <v>5.03</v>
      </c>
      <c r="I295" s="272">
        <f t="shared" si="51"/>
        <v>6036</v>
      </c>
      <c r="J295" s="262">
        <v>4.5999999999999996</v>
      </c>
    </row>
    <row r="296" spans="1:10" ht="53.45" customHeight="1" x14ac:dyDescent="0.2">
      <c r="A296" s="247" t="s">
        <v>612</v>
      </c>
      <c r="B296" s="267" t="s">
        <v>151</v>
      </c>
      <c r="C296" s="268" t="s">
        <v>374</v>
      </c>
      <c r="D296" s="98" t="s">
        <v>375</v>
      </c>
      <c r="E296" s="268" t="s">
        <v>352</v>
      </c>
      <c r="F296" s="272">
        <v>1</v>
      </c>
      <c r="G296" s="259">
        <f t="shared" si="49"/>
        <v>1269.76</v>
      </c>
      <c r="H296" s="272">
        <f t="shared" si="50"/>
        <v>1672.4</v>
      </c>
      <c r="I296" s="272">
        <f t="shared" si="51"/>
        <v>1672.4</v>
      </c>
      <c r="J296" s="261">
        <v>1529.1</v>
      </c>
    </row>
    <row r="297" spans="1:10" ht="53.45" customHeight="1" x14ac:dyDescent="0.2">
      <c r="A297" s="252" t="s">
        <v>613</v>
      </c>
      <c r="B297" s="253"/>
      <c r="C297" s="254"/>
      <c r="D297" s="96" t="s">
        <v>614</v>
      </c>
      <c r="E297" s="254"/>
      <c r="F297" s="255"/>
      <c r="G297" s="255"/>
      <c r="H297" s="255"/>
      <c r="I297" s="256"/>
      <c r="J297" s="255"/>
    </row>
    <row r="298" spans="1:10" ht="53.45" customHeight="1" x14ac:dyDescent="0.2">
      <c r="A298" s="247" t="s">
        <v>615</v>
      </c>
      <c r="B298" s="94" t="s">
        <v>120</v>
      </c>
      <c r="C298" s="94" t="s">
        <v>120</v>
      </c>
      <c r="D298" s="97" t="s">
        <v>616</v>
      </c>
      <c r="E298" s="94" t="s">
        <v>143</v>
      </c>
      <c r="F298" s="248">
        <v>2</v>
      </c>
      <c r="G298" s="259">
        <f t="shared" ref="G298:G335" si="52">ROUND(J298-(J298*$K$6),2)</f>
        <v>3627.37</v>
      </c>
      <c r="H298" s="248">
        <f>ROUND(G298*(1+$I$1),2)</f>
        <v>4443.53</v>
      </c>
      <c r="I298" s="248">
        <f t="shared" ref="I298:I335" si="53">F298*H298</f>
        <v>8887.06</v>
      </c>
      <c r="J298" s="248">
        <v>4368.22</v>
      </c>
    </row>
    <row r="299" spans="1:10" ht="53.45" customHeight="1" x14ac:dyDescent="0.2">
      <c r="A299" s="247" t="s">
        <v>617</v>
      </c>
      <c r="B299" s="94" t="s">
        <v>120</v>
      </c>
      <c r="C299" s="94" t="s">
        <v>120</v>
      </c>
      <c r="D299" s="98" t="s">
        <v>618</v>
      </c>
      <c r="E299" s="268" t="s">
        <v>143</v>
      </c>
      <c r="F299" s="272">
        <v>2</v>
      </c>
      <c r="G299" s="259">
        <f t="shared" si="52"/>
        <v>2866.71</v>
      </c>
      <c r="H299" s="272">
        <f>ROUND(G299*(1+$I$2),2)</f>
        <v>3775.74</v>
      </c>
      <c r="I299" s="272">
        <f t="shared" si="53"/>
        <v>7551.48</v>
      </c>
      <c r="J299" s="272">
        <v>3452.2</v>
      </c>
    </row>
    <row r="300" spans="1:10" ht="53.45" customHeight="1" x14ac:dyDescent="0.2">
      <c r="A300" s="247" t="s">
        <v>619</v>
      </c>
      <c r="B300" s="94" t="s">
        <v>120</v>
      </c>
      <c r="C300" s="94" t="s">
        <v>120</v>
      </c>
      <c r="D300" s="97" t="s">
        <v>379</v>
      </c>
      <c r="E300" s="94" t="s">
        <v>352</v>
      </c>
      <c r="F300" s="248">
        <v>2</v>
      </c>
      <c r="G300" s="259">
        <f t="shared" si="52"/>
        <v>245.53</v>
      </c>
      <c r="H300" s="248">
        <f t="shared" ref="H300:H335" si="54">ROUND(G300*(1+$I$1),2)</f>
        <v>300.77</v>
      </c>
      <c r="I300" s="248">
        <f t="shared" si="53"/>
        <v>601.54</v>
      </c>
      <c r="J300" s="248">
        <v>295.68</v>
      </c>
    </row>
    <row r="301" spans="1:10" ht="53.45" customHeight="1" x14ac:dyDescent="0.2">
      <c r="A301" s="247" t="s">
        <v>620</v>
      </c>
      <c r="B301" s="94" t="s">
        <v>120</v>
      </c>
      <c r="C301" s="94" t="s">
        <v>120</v>
      </c>
      <c r="D301" s="97" t="s">
        <v>381</v>
      </c>
      <c r="E301" s="94" t="s">
        <v>352</v>
      </c>
      <c r="F301" s="248">
        <v>2</v>
      </c>
      <c r="G301" s="259">
        <f t="shared" si="52"/>
        <v>891.43</v>
      </c>
      <c r="H301" s="248">
        <f t="shared" si="54"/>
        <v>1092</v>
      </c>
      <c r="I301" s="248">
        <f t="shared" si="53"/>
        <v>2184</v>
      </c>
      <c r="J301" s="248">
        <v>1073.49</v>
      </c>
    </row>
    <row r="302" spans="1:10" ht="53.45" customHeight="1" x14ac:dyDescent="0.2">
      <c r="A302" s="247" t="s">
        <v>621</v>
      </c>
      <c r="B302" s="94" t="s">
        <v>170</v>
      </c>
      <c r="C302" s="94">
        <v>35000189</v>
      </c>
      <c r="D302" s="97" t="s">
        <v>383</v>
      </c>
      <c r="E302" s="94" t="s">
        <v>352</v>
      </c>
      <c r="F302" s="248">
        <v>2</v>
      </c>
      <c r="G302" s="259">
        <f t="shared" si="52"/>
        <v>233.18</v>
      </c>
      <c r="H302" s="248">
        <f t="shared" si="54"/>
        <v>285.64999999999998</v>
      </c>
      <c r="I302" s="248">
        <f t="shared" si="53"/>
        <v>571.29999999999995</v>
      </c>
      <c r="J302" s="259">
        <v>280.8</v>
      </c>
    </row>
    <row r="303" spans="1:10" ht="53.45" customHeight="1" x14ac:dyDescent="0.2">
      <c r="A303" s="247" t="s">
        <v>622</v>
      </c>
      <c r="B303" s="94" t="s">
        <v>120</v>
      </c>
      <c r="C303" s="94" t="s">
        <v>120</v>
      </c>
      <c r="D303" s="97" t="s">
        <v>385</v>
      </c>
      <c r="E303" s="94" t="s">
        <v>352</v>
      </c>
      <c r="F303" s="248">
        <v>2</v>
      </c>
      <c r="G303" s="259">
        <f t="shared" si="52"/>
        <v>210.56</v>
      </c>
      <c r="H303" s="248">
        <f t="shared" si="54"/>
        <v>257.94</v>
      </c>
      <c r="I303" s="248">
        <f t="shared" si="53"/>
        <v>515.88</v>
      </c>
      <c r="J303" s="259">
        <v>253.57</v>
      </c>
    </row>
    <row r="304" spans="1:10" ht="53.45" customHeight="1" x14ac:dyDescent="0.2">
      <c r="A304" s="247" t="s">
        <v>623</v>
      </c>
      <c r="B304" s="94" t="s">
        <v>170</v>
      </c>
      <c r="C304" s="94">
        <v>35000183</v>
      </c>
      <c r="D304" s="97" t="s">
        <v>387</v>
      </c>
      <c r="E304" s="94" t="s">
        <v>352</v>
      </c>
      <c r="F304" s="248">
        <v>2</v>
      </c>
      <c r="G304" s="259">
        <f t="shared" si="52"/>
        <v>679.48</v>
      </c>
      <c r="H304" s="248">
        <f t="shared" si="54"/>
        <v>832.36</v>
      </c>
      <c r="I304" s="248">
        <f t="shared" si="53"/>
        <v>1664.72</v>
      </c>
      <c r="J304" s="259">
        <v>818.26</v>
      </c>
    </row>
    <row r="305" spans="1:10" ht="53.45" customHeight="1" x14ac:dyDescent="0.2">
      <c r="A305" s="247" t="s">
        <v>624</v>
      </c>
      <c r="B305" s="94" t="s">
        <v>170</v>
      </c>
      <c r="C305" s="94">
        <v>35000182</v>
      </c>
      <c r="D305" s="98" t="s">
        <v>389</v>
      </c>
      <c r="E305" s="94" t="s">
        <v>143</v>
      </c>
      <c r="F305" s="248">
        <v>3</v>
      </c>
      <c r="G305" s="259">
        <f t="shared" si="52"/>
        <v>662.53</v>
      </c>
      <c r="H305" s="248">
        <f t="shared" si="54"/>
        <v>811.6</v>
      </c>
      <c r="I305" s="248">
        <f t="shared" si="53"/>
        <v>2434.8000000000002</v>
      </c>
      <c r="J305" s="259">
        <v>797.85</v>
      </c>
    </row>
    <row r="306" spans="1:10" ht="53.45" customHeight="1" x14ac:dyDescent="0.2">
      <c r="A306" s="247" t="s">
        <v>625</v>
      </c>
      <c r="B306" s="94" t="s">
        <v>170</v>
      </c>
      <c r="C306" s="94">
        <v>35000198</v>
      </c>
      <c r="D306" s="97" t="s">
        <v>391</v>
      </c>
      <c r="E306" s="94" t="s">
        <v>352</v>
      </c>
      <c r="F306" s="248">
        <v>2</v>
      </c>
      <c r="G306" s="259">
        <f t="shared" si="52"/>
        <v>188.27</v>
      </c>
      <c r="H306" s="248">
        <f t="shared" si="54"/>
        <v>230.63</v>
      </c>
      <c r="I306" s="248">
        <f t="shared" si="53"/>
        <v>461.26</v>
      </c>
      <c r="J306" s="259">
        <v>226.72</v>
      </c>
    </row>
    <row r="307" spans="1:10" ht="53.45" customHeight="1" x14ac:dyDescent="0.2">
      <c r="A307" s="247" t="s">
        <v>626</v>
      </c>
      <c r="B307" s="94" t="s">
        <v>137</v>
      </c>
      <c r="C307" s="94">
        <v>3635</v>
      </c>
      <c r="D307" s="97" t="s">
        <v>393</v>
      </c>
      <c r="E307" s="94" t="s">
        <v>352</v>
      </c>
      <c r="F307" s="248">
        <v>2</v>
      </c>
      <c r="G307" s="259">
        <f t="shared" si="52"/>
        <v>488.27</v>
      </c>
      <c r="H307" s="248">
        <f t="shared" si="54"/>
        <v>598.13</v>
      </c>
      <c r="I307" s="248">
        <f t="shared" si="53"/>
        <v>1196.26</v>
      </c>
      <c r="J307" s="259">
        <v>587.99</v>
      </c>
    </row>
    <row r="308" spans="1:10" ht="53.45" customHeight="1" x14ac:dyDescent="0.2">
      <c r="A308" s="247" t="s">
        <v>627</v>
      </c>
      <c r="B308" s="94" t="s">
        <v>120</v>
      </c>
      <c r="C308" s="94" t="s">
        <v>120</v>
      </c>
      <c r="D308" s="97" t="s">
        <v>395</v>
      </c>
      <c r="E308" s="94" t="s">
        <v>352</v>
      </c>
      <c r="F308" s="248">
        <v>1</v>
      </c>
      <c r="G308" s="259">
        <f t="shared" si="52"/>
        <v>485.93</v>
      </c>
      <c r="H308" s="248">
        <f t="shared" si="54"/>
        <v>595.26</v>
      </c>
      <c r="I308" s="248">
        <f t="shared" si="53"/>
        <v>595.26</v>
      </c>
      <c r="J308" s="259">
        <v>585.16999999999996</v>
      </c>
    </row>
    <row r="309" spans="1:10" ht="53.45" customHeight="1" x14ac:dyDescent="0.2">
      <c r="A309" s="247" t="s">
        <v>628</v>
      </c>
      <c r="B309" s="94" t="s">
        <v>120</v>
      </c>
      <c r="C309" s="94" t="s">
        <v>120</v>
      </c>
      <c r="D309" s="97" t="s">
        <v>397</v>
      </c>
      <c r="E309" s="94" t="s">
        <v>352</v>
      </c>
      <c r="F309" s="248">
        <v>1</v>
      </c>
      <c r="G309" s="259">
        <f t="shared" si="52"/>
        <v>64.959999999999994</v>
      </c>
      <c r="H309" s="248">
        <f t="shared" si="54"/>
        <v>79.58</v>
      </c>
      <c r="I309" s="248">
        <f t="shared" si="53"/>
        <v>79.58</v>
      </c>
      <c r="J309" s="259">
        <v>78.23</v>
      </c>
    </row>
    <row r="310" spans="1:10" ht="53.45" customHeight="1" x14ac:dyDescent="0.2">
      <c r="A310" s="247" t="s">
        <v>629</v>
      </c>
      <c r="B310" s="94" t="s">
        <v>120</v>
      </c>
      <c r="C310" s="94" t="s">
        <v>120</v>
      </c>
      <c r="D310" s="97" t="s">
        <v>401</v>
      </c>
      <c r="E310" s="94" t="s">
        <v>352</v>
      </c>
      <c r="F310" s="248">
        <v>1</v>
      </c>
      <c r="G310" s="259">
        <f t="shared" si="52"/>
        <v>129.58000000000001</v>
      </c>
      <c r="H310" s="248">
        <f t="shared" si="54"/>
        <v>158.74</v>
      </c>
      <c r="I310" s="248">
        <f t="shared" si="53"/>
        <v>158.74</v>
      </c>
      <c r="J310" s="259">
        <v>156.05000000000001</v>
      </c>
    </row>
    <row r="311" spans="1:10" ht="53.45" customHeight="1" x14ac:dyDescent="0.2">
      <c r="A311" s="247" t="s">
        <v>630</v>
      </c>
      <c r="B311" s="94" t="s">
        <v>170</v>
      </c>
      <c r="C311" s="94">
        <v>35000189</v>
      </c>
      <c r="D311" s="97" t="s">
        <v>403</v>
      </c>
      <c r="E311" s="94" t="s">
        <v>352</v>
      </c>
      <c r="F311" s="248">
        <v>1</v>
      </c>
      <c r="G311" s="259">
        <f t="shared" si="52"/>
        <v>232.58</v>
      </c>
      <c r="H311" s="248">
        <f t="shared" si="54"/>
        <v>284.91000000000003</v>
      </c>
      <c r="I311" s="248">
        <f t="shared" si="53"/>
        <v>284.91000000000003</v>
      </c>
      <c r="J311" s="259">
        <v>280.08</v>
      </c>
    </row>
    <row r="312" spans="1:10" ht="53.45" customHeight="1" x14ac:dyDescent="0.2">
      <c r="A312" s="247" t="s">
        <v>631</v>
      </c>
      <c r="B312" s="94" t="s">
        <v>120</v>
      </c>
      <c r="C312" s="94" t="s">
        <v>120</v>
      </c>
      <c r="D312" s="97" t="s">
        <v>405</v>
      </c>
      <c r="E312" s="94" t="s">
        <v>352</v>
      </c>
      <c r="F312" s="248">
        <v>1</v>
      </c>
      <c r="G312" s="259">
        <f t="shared" si="52"/>
        <v>259.17</v>
      </c>
      <c r="H312" s="248">
        <f t="shared" si="54"/>
        <v>317.48</v>
      </c>
      <c r="I312" s="248">
        <f t="shared" si="53"/>
        <v>317.48</v>
      </c>
      <c r="J312" s="259">
        <v>312.10000000000002</v>
      </c>
    </row>
    <row r="313" spans="1:10" ht="53.45" customHeight="1" x14ac:dyDescent="0.2">
      <c r="A313" s="247" t="s">
        <v>632</v>
      </c>
      <c r="B313" s="94" t="s">
        <v>170</v>
      </c>
      <c r="C313" s="94">
        <v>35000199</v>
      </c>
      <c r="D313" s="97" t="s">
        <v>407</v>
      </c>
      <c r="E313" s="94" t="s">
        <v>352</v>
      </c>
      <c r="F313" s="248">
        <v>1</v>
      </c>
      <c r="G313" s="259">
        <f t="shared" si="52"/>
        <v>105.33</v>
      </c>
      <c r="H313" s="248">
        <f t="shared" si="54"/>
        <v>129.03</v>
      </c>
      <c r="I313" s="248">
        <f t="shared" si="53"/>
        <v>129.03</v>
      </c>
      <c r="J313" s="259">
        <v>126.84</v>
      </c>
    </row>
    <row r="314" spans="1:10" ht="53.45" customHeight="1" x14ac:dyDescent="0.2">
      <c r="A314" s="247" t="s">
        <v>633</v>
      </c>
      <c r="B314" s="94" t="s">
        <v>170</v>
      </c>
      <c r="C314" s="94">
        <v>35000191</v>
      </c>
      <c r="D314" s="97" t="s">
        <v>409</v>
      </c>
      <c r="E314" s="94" t="s">
        <v>352</v>
      </c>
      <c r="F314" s="248">
        <v>1</v>
      </c>
      <c r="G314" s="259">
        <f t="shared" si="52"/>
        <v>271.88</v>
      </c>
      <c r="H314" s="248">
        <f t="shared" si="54"/>
        <v>333.05</v>
      </c>
      <c r="I314" s="248">
        <f t="shared" si="53"/>
        <v>333.05</v>
      </c>
      <c r="J314" s="259">
        <v>327.41000000000003</v>
      </c>
    </row>
    <row r="315" spans="1:10" ht="53.45" customHeight="1" x14ac:dyDescent="0.2">
      <c r="A315" s="247" t="s">
        <v>634</v>
      </c>
      <c r="B315" s="94" t="s">
        <v>120</v>
      </c>
      <c r="C315" s="94" t="s">
        <v>120</v>
      </c>
      <c r="D315" s="97" t="s">
        <v>411</v>
      </c>
      <c r="E315" s="94" t="s">
        <v>352</v>
      </c>
      <c r="F315" s="248">
        <v>1</v>
      </c>
      <c r="G315" s="259">
        <f t="shared" si="52"/>
        <v>10.09</v>
      </c>
      <c r="H315" s="248">
        <f t="shared" si="54"/>
        <v>12.36</v>
      </c>
      <c r="I315" s="248">
        <f t="shared" si="53"/>
        <v>12.36</v>
      </c>
      <c r="J315" s="259">
        <v>12.15</v>
      </c>
    </row>
    <row r="316" spans="1:10" ht="53.45" customHeight="1" x14ac:dyDescent="0.2">
      <c r="A316" s="247" t="s">
        <v>635</v>
      </c>
      <c r="B316" s="94" t="s">
        <v>120</v>
      </c>
      <c r="C316" s="94" t="s">
        <v>120</v>
      </c>
      <c r="D316" s="97" t="s">
        <v>413</v>
      </c>
      <c r="E316" s="94" t="s">
        <v>352</v>
      </c>
      <c r="F316" s="248">
        <v>1</v>
      </c>
      <c r="G316" s="259">
        <f t="shared" si="52"/>
        <v>145.79</v>
      </c>
      <c r="H316" s="248">
        <f t="shared" si="54"/>
        <v>178.59</v>
      </c>
      <c r="I316" s="248">
        <f t="shared" si="53"/>
        <v>178.59</v>
      </c>
      <c r="J316" s="259">
        <v>175.56</v>
      </c>
    </row>
    <row r="317" spans="1:10" ht="53.45" customHeight="1" x14ac:dyDescent="0.2">
      <c r="A317" s="247" t="s">
        <v>636</v>
      </c>
      <c r="B317" s="94" t="s">
        <v>120</v>
      </c>
      <c r="C317" s="94" t="s">
        <v>120</v>
      </c>
      <c r="D317" s="97" t="s">
        <v>415</v>
      </c>
      <c r="E317" s="94" t="s">
        <v>352</v>
      </c>
      <c r="F317" s="248">
        <v>1</v>
      </c>
      <c r="G317" s="259">
        <f t="shared" si="52"/>
        <v>172.78</v>
      </c>
      <c r="H317" s="248">
        <f t="shared" si="54"/>
        <v>211.66</v>
      </c>
      <c r="I317" s="248">
        <f t="shared" si="53"/>
        <v>211.66</v>
      </c>
      <c r="J317" s="248">
        <v>208.07</v>
      </c>
    </row>
    <row r="318" spans="1:10" ht="53.45" customHeight="1" x14ac:dyDescent="0.2">
      <c r="A318" s="247" t="s">
        <v>637</v>
      </c>
      <c r="B318" s="94" t="s">
        <v>137</v>
      </c>
      <c r="C318" s="94">
        <v>9838</v>
      </c>
      <c r="D318" s="97" t="s">
        <v>417</v>
      </c>
      <c r="E318" s="94" t="s">
        <v>94</v>
      </c>
      <c r="F318" s="248">
        <v>1</v>
      </c>
      <c r="G318" s="259">
        <f t="shared" si="52"/>
        <v>4.1399999999999997</v>
      </c>
      <c r="H318" s="248">
        <f t="shared" si="54"/>
        <v>5.07</v>
      </c>
      <c r="I318" s="248">
        <f t="shared" si="53"/>
        <v>5.07</v>
      </c>
      <c r="J318" s="262">
        <v>4.99</v>
      </c>
    </row>
    <row r="319" spans="1:10" ht="53.45" customHeight="1" x14ac:dyDescent="0.2">
      <c r="A319" s="247" t="s">
        <v>638</v>
      </c>
      <c r="B319" s="94" t="s">
        <v>120</v>
      </c>
      <c r="C319" s="94" t="s">
        <v>120</v>
      </c>
      <c r="D319" s="97" t="s">
        <v>419</v>
      </c>
      <c r="E319" s="94" t="s">
        <v>352</v>
      </c>
      <c r="F319" s="248">
        <v>5</v>
      </c>
      <c r="G319" s="259">
        <f t="shared" si="52"/>
        <v>0.27</v>
      </c>
      <c r="H319" s="248">
        <f t="shared" si="54"/>
        <v>0.33</v>
      </c>
      <c r="I319" s="248">
        <f t="shared" si="53"/>
        <v>1.6500000000000001</v>
      </c>
      <c r="J319" s="248">
        <v>0.33</v>
      </c>
    </row>
    <row r="320" spans="1:10" ht="53.45" customHeight="1" x14ac:dyDescent="0.2">
      <c r="A320" s="247" t="s">
        <v>639</v>
      </c>
      <c r="B320" s="94" t="s">
        <v>120</v>
      </c>
      <c r="C320" s="94" t="s">
        <v>120</v>
      </c>
      <c r="D320" s="97" t="s">
        <v>421</v>
      </c>
      <c r="E320" s="94" t="s">
        <v>352</v>
      </c>
      <c r="F320" s="248">
        <v>22</v>
      </c>
      <c r="G320" s="259">
        <f t="shared" si="52"/>
        <v>0.37</v>
      </c>
      <c r="H320" s="248">
        <f t="shared" si="54"/>
        <v>0.45</v>
      </c>
      <c r="I320" s="248">
        <f t="shared" si="53"/>
        <v>9.9</v>
      </c>
      <c r="J320" s="248">
        <v>0.45</v>
      </c>
    </row>
    <row r="321" spans="1:10" ht="53.45" customHeight="1" x14ac:dyDescent="0.2">
      <c r="A321" s="247" t="s">
        <v>640</v>
      </c>
      <c r="B321" s="94" t="s">
        <v>120</v>
      </c>
      <c r="C321" s="94" t="s">
        <v>120</v>
      </c>
      <c r="D321" s="97" t="s">
        <v>423</v>
      </c>
      <c r="E321" s="94" t="s">
        <v>352</v>
      </c>
      <c r="F321" s="248">
        <v>216</v>
      </c>
      <c r="G321" s="259">
        <f t="shared" si="52"/>
        <v>2.0299999999999998</v>
      </c>
      <c r="H321" s="248">
        <f t="shared" si="54"/>
        <v>2.4900000000000002</v>
      </c>
      <c r="I321" s="248">
        <f t="shared" si="53"/>
        <v>537.84</v>
      </c>
      <c r="J321" s="248">
        <v>2.44</v>
      </c>
    </row>
    <row r="322" spans="1:10" ht="53.45" customHeight="1" x14ac:dyDescent="0.2">
      <c r="A322" s="247" t="s">
        <v>641</v>
      </c>
      <c r="B322" s="94" t="s">
        <v>137</v>
      </c>
      <c r="C322" s="270">
        <v>38424</v>
      </c>
      <c r="D322" s="100" t="s">
        <v>642</v>
      </c>
      <c r="E322" s="94" t="s">
        <v>352</v>
      </c>
      <c r="F322" s="274">
        <v>1</v>
      </c>
      <c r="G322" s="259">
        <f t="shared" si="52"/>
        <v>54.25</v>
      </c>
      <c r="H322" s="248">
        <f t="shared" si="54"/>
        <v>66.459999999999994</v>
      </c>
      <c r="I322" s="248">
        <f t="shared" si="53"/>
        <v>66.459999999999994</v>
      </c>
      <c r="J322" s="262">
        <v>65.33</v>
      </c>
    </row>
    <row r="323" spans="1:10" ht="53.45" customHeight="1" x14ac:dyDescent="0.2">
      <c r="A323" s="247" t="s">
        <v>643</v>
      </c>
      <c r="B323" s="94" t="s">
        <v>137</v>
      </c>
      <c r="C323" s="270">
        <v>4180</v>
      </c>
      <c r="D323" s="100" t="s">
        <v>644</v>
      </c>
      <c r="E323" s="94" t="s">
        <v>352</v>
      </c>
      <c r="F323" s="274">
        <v>2</v>
      </c>
      <c r="G323" s="259">
        <f t="shared" si="52"/>
        <v>7.65</v>
      </c>
      <c r="H323" s="248">
        <f t="shared" si="54"/>
        <v>9.3699999999999992</v>
      </c>
      <c r="I323" s="248">
        <f t="shared" si="53"/>
        <v>18.739999999999998</v>
      </c>
      <c r="J323" s="262">
        <v>9.2100000000000009</v>
      </c>
    </row>
    <row r="324" spans="1:10" ht="53.45" customHeight="1" x14ac:dyDescent="0.2">
      <c r="A324" s="247" t="s">
        <v>645</v>
      </c>
      <c r="B324" s="94" t="s">
        <v>137</v>
      </c>
      <c r="C324" s="270">
        <v>3935</v>
      </c>
      <c r="D324" s="100" t="s">
        <v>646</v>
      </c>
      <c r="E324" s="94" t="s">
        <v>352</v>
      </c>
      <c r="F324" s="274">
        <v>2</v>
      </c>
      <c r="G324" s="259">
        <f t="shared" si="52"/>
        <v>17.55</v>
      </c>
      <c r="H324" s="248">
        <f t="shared" si="54"/>
        <v>21.5</v>
      </c>
      <c r="I324" s="248">
        <f t="shared" si="53"/>
        <v>43</v>
      </c>
      <c r="J324" s="262">
        <v>21.13</v>
      </c>
    </row>
    <row r="325" spans="1:10" ht="53.45" customHeight="1" x14ac:dyDescent="0.2">
      <c r="A325" s="247" t="s">
        <v>647</v>
      </c>
      <c r="B325" s="94" t="s">
        <v>137</v>
      </c>
      <c r="C325" s="270">
        <v>9860</v>
      </c>
      <c r="D325" s="100" t="s">
        <v>648</v>
      </c>
      <c r="E325" s="94" t="s">
        <v>94</v>
      </c>
      <c r="F325" s="274">
        <v>7.6</v>
      </c>
      <c r="G325" s="259">
        <f t="shared" si="52"/>
        <v>15.92</v>
      </c>
      <c r="H325" s="248">
        <f t="shared" si="54"/>
        <v>19.5</v>
      </c>
      <c r="I325" s="248">
        <f t="shared" si="53"/>
        <v>148.19999999999999</v>
      </c>
      <c r="J325" s="262">
        <v>19.170000000000002</v>
      </c>
    </row>
    <row r="326" spans="1:10" ht="53.45" customHeight="1" x14ac:dyDescent="0.2">
      <c r="A326" s="247" t="s">
        <v>649</v>
      </c>
      <c r="B326" s="94" t="s">
        <v>137</v>
      </c>
      <c r="C326" s="270">
        <v>3879</v>
      </c>
      <c r="D326" s="100" t="s">
        <v>650</v>
      </c>
      <c r="E326" s="94" t="s">
        <v>352</v>
      </c>
      <c r="F326" s="274">
        <v>6</v>
      </c>
      <c r="G326" s="259">
        <f t="shared" si="52"/>
        <v>7.56</v>
      </c>
      <c r="H326" s="248">
        <f t="shared" si="54"/>
        <v>9.26</v>
      </c>
      <c r="I326" s="248">
        <f t="shared" si="53"/>
        <v>55.56</v>
      </c>
      <c r="J326" s="262">
        <v>9.1</v>
      </c>
    </row>
    <row r="327" spans="1:10" ht="53.45" customHeight="1" x14ac:dyDescent="0.2">
      <c r="A327" s="247" t="s">
        <v>651</v>
      </c>
      <c r="B327" s="94" t="s">
        <v>137</v>
      </c>
      <c r="C327" s="270">
        <v>1930</v>
      </c>
      <c r="D327" s="100" t="s">
        <v>548</v>
      </c>
      <c r="E327" s="94" t="s">
        <v>352</v>
      </c>
      <c r="F327" s="274">
        <v>3</v>
      </c>
      <c r="G327" s="259">
        <f t="shared" si="52"/>
        <v>38.880000000000003</v>
      </c>
      <c r="H327" s="248">
        <f t="shared" si="54"/>
        <v>47.63</v>
      </c>
      <c r="I327" s="248">
        <f t="shared" si="53"/>
        <v>142.89000000000001</v>
      </c>
      <c r="J327" s="262">
        <v>46.82</v>
      </c>
    </row>
    <row r="328" spans="1:10" ht="53.45" customHeight="1" x14ac:dyDescent="0.2">
      <c r="A328" s="247" t="s">
        <v>652</v>
      </c>
      <c r="B328" s="94" t="s">
        <v>137</v>
      </c>
      <c r="C328" s="270">
        <v>9893</v>
      </c>
      <c r="D328" s="100" t="s">
        <v>653</v>
      </c>
      <c r="E328" s="94" t="s">
        <v>352</v>
      </c>
      <c r="F328" s="274">
        <v>5</v>
      </c>
      <c r="G328" s="259">
        <f t="shared" si="52"/>
        <v>40.49</v>
      </c>
      <c r="H328" s="248">
        <f t="shared" si="54"/>
        <v>49.6</v>
      </c>
      <c r="I328" s="248">
        <f t="shared" si="53"/>
        <v>248</v>
      </c>
      <c r="J328" s="262">
        <v>48.76</v>
      </c>
    </row>
    <row r="329" spans="1:10" ht="53.45" customHeight="1" x14ac:dyDescent="0.2">
      <c r="A329" s="247" t="s">
        <v>654</v>
      </c>
      <c r="B329" s="94" t="s">
        <v>137</v>
      </c>
      <c r="C329" s="270">
        <v>4213</v>
      </c>
      <c r="D329" s="100" t="s">
        <v>655</v>
      </c>
      <c r="E329" s="94" t="s">
        <v>352</v>
      </c>
      <c r="F329" s="274">
        <v>10</v>
      </c>
      <c r="G329" s="259">
        <f t="shared" si="52"/>
        <v>7.65</v>
      </c>
      <c r="H329" s="248">
        <f t="shared" si="54"/>
        <v>9.3699999999999992</v>
      </c>
      <c r="I329" s="248">
        <f t="shared" si="53"/>
        <v>93.699999999999989</v>
      </c>
      <c r="J329" s="262">
        <v>9.2100000000000009</v>
      </c>
    </row>
    <row r="330" spans="1:10" ht="53.45" customHeight="1" x14ac:dyDescent="0.2">
      <c r="A330" s="247" t="s">
        <v>656</v>
      </c>
      <c r="B330" s="94" t="s">
        <v>137</v>
      </c>
      <c r="C330" s="270">
        <v>10232</v>
      </c>
      <c r="D330" s="100" t="s">
        <v>657</v>
      </c>
      <c r="E330" s="94" t="s">
        <v>352</v>
      </c>
      <c r="F330" s="274">
        <v>2</v>
      </c>
      <c r="G330" s="259">
        <f t="shared" si="52"/>
        <v>98.74</v>
      </c>
      <c r="H330" s="248">
        <f t="shared" si="54"/>
        <v>120.96</v>
      </c>
      <c r="I330" s="248">
        <f t="shared" si="53"/>
        <v>241.92</v>
      </c>
      <c r="J330" s="262">
        <v>118.91</v>
      </c>
    </row>
    <row r="331" spans="1:10" ht="53.45" customHeight="1" x14ac:dyDescent="0.2">
      <c r="A331" s="247" t="s">
        <v>658</v>
      </c>
      <c r="B331" s="94" t="s">
        <v>137</v>
      </c>
      <c r="C331" s="270">
        <v>6028</v>
      </c>
      <c r="D331" s="100" t="s">
        <v>659</v>
      </c>
      <c r="E331" s="94" t="s">
        <v>352</v>
      </c>
      <c r="F331" s="274">
        <v>3</v>
      </c>
      <c r="G331" s="259">
        <f t="shared" si="52"/>
        <v>48.8</v>
      </c>
      <c r="H331" s="248">
        <f t="shared" si="54"/>
        <v>59.78</v>
      </c>
      <c r="I331" s="248">
        <f t="shared" si="53"/>
        <v>179.34</v>
      </c>
      <c r="J331" s="262">
        <v>58.77</v>
      </c>
    </row>
    <row r="332" spans="1:10" ht="53.45" customHeight="1" x14ac:dyDescent="0.2">
      <c r="A332" s="247" t="s">
        <v>660</v>
      </c>
      <c r="B332" s="94" t="s">
        <v>137</v>
      </c>
      <c r="C332" s="270">
        <v>3493</v>
      </c>
      <c r="D332" s="100" t="s">
        <v>661</v>
      </c>
      <c r="E332" s="94" t="s">
        <v>352</v>
      </c>
      <c r="F332" s="274">
        <v>3</v>
      </c>
      <c r="G332" s="259">
        <f t="shared" si="52"/>
        <v>16.55</v>
      </c>
      <c r="H332" s="248">
        <f t="shared" si="54"/>
        <v>20.27</v>
      </c>
      <c r="I332" s="248">
        <f t="shared" si="53"/>
        <v>60.81</v>
      </c>
      <c r="J332" s="262">
        <v>19.93</v>
      </c>
    </row>
    <row r="333" spans="1:10" ht="53.45" customHeight="1" x14ac:dyDescent="0.2">
      <c r="A333" s="247" t="s">
        <v>662</v>
      </c>
      <c r="B333" s="94" t="s">
        <v>137</v>
      </c>
      <c r="C333" s="270">
        <v>9893</v>
      </c>
      <c r="D333" s="100" t="s">
        <v>663</v>
      </c>
      <c r="E333" s="94" t="s">
        <v>352</v>
      </c>
      <c r="F333" s="274">
        <v>2</v>
      </c>
      <c r="G333" s="259">
        <f t="shared" si="52"/>
        <v>40.49</v>
      </c>
      <c r="H333" s="248">
        <f t="shared" si="54"/>
        <v>49.6</v>
      </c>
      <c r="I333" s="248">
        <f t="shared" si="53"/>
        <v>99.2</v>
      </c>
      <c r="J333" s="262">
        <v>48.76</v>
      </c>
    </row>
    <row r="334" spans="1:10" ht="53.45" customHeight="1" x14ac:dyDescent="0.2">
      <c r="A334" s="247" t="s">
        <v>664</v>
      </c>
      <c r="B334" s="94" t="s">
        <v>137</v>
      </c>
      <c r="C334" s="270">
        <v>113</v>
      </c>
      <c r="D334" s="100" t="s">
        <v>665</v>
      </c>
      <c r="E334" s="94" t="s">
        <v>352</v>
      </c>
      <c r="F334" s="274">
        <v>1</v>
      </c>
      <c r="G334" s="259">
        <f t="shared" si="52"/>
        <v>7.42</v>
      </c>
      <c r="H334" s="248">
        <f t="shared" si="54"/>
        <v>9.09</v>
      </c>
      <c r="I334" s="248">
        <f t="shared" si="53"/>
        <v>9.09</v>
      </c>
      <c r="J334" s="262">
        <v>8.94</v>
      </c>
    </row>
    <row r="335" spans="1:10" ht="53.45" customHeight="1" x14ac:dyDescent="0.2">
      <c r="A335" s="247" t="s">
        <v>666</v>
      </c>
      <c r="B335" s="94" t="s">
        <v>137</v>
      </c>
      <c r="C335" s="270">
        <v>1835</v>
      </c>
      <c r="D335" s="100" t="s">
        <v>667</v>
      </c>
      <c r="E335" s="94" t="s">
        <v>352</v>
      </c>
      <c r="F335" s="274">
        <v>1</v>
      </c>
      <c r="G335" s="259">
        <f t="shared" si="52"/>
        <v>9.08</v>
      </c>
      <c r="H335" s="248">
        <f t="shared" si="54"/>
        <v>11.12</v>
      </c>
      <c r="I335" s="248">
        <f t="shared" si="53"/>
        <v>11.12</v>
      </c>
      <c r="J335" s="262">
        <v>10.93</v>
      </c>
    </row>
    <row r="336" spans="1:10" ht="53.45" customHeight="1" x14ac:dyDescent="0.2">
      <c r="A336" s="252" t="s">
        <v>668</v>
      </c>
      <c r="B336" s="253"/>
      <c r="C336" s="254"/>
      <c r="D336" s="96" t="s">
        <v>425</v>
      </c>
      <c r="E336" s="254"/>
      <c r="F336" s="255"/>
      <c r="G336" s="255"/>
      <c r="H336" s="255"/>
      <c r="I336" s="256"/>
      <c r="J336" s="255"/>
    </row>
    <row r="337" spans="1:10" ht="53.45" customHeight="1" x14ac:dyDescent="0.2">
      <c r="A337" s="247" t="s">
        <v>669</v>
      </c>
      <c r="B337" s="94" t="s">
        <v>670</v>
      </c>
      <c r="C337" s="94" t="s">
        <v>670</v>
      </c>
      <c r="D337" s="97" t="s">
        <v>68</v>
      </c>
      <c r="E337" s="94" t="s">
        <v>352</v>
      </c>
      <c r="F337" s="248">
        <v>1</v>
      </c>
      <c r="G337" s="259">
        <f>ROUND(J337-(J337*$K$6),2)</f>
        <v>1735.87</v>
      </c>
      <c r="H337" s="248">
        <f>ROUND(G337*(1+$I$2),2)</f>
        <v>2286.31</v>
      </c>
      <c r="I337" s="248">
        <f>F337*H337</f>
        <v>2286.31</v>
      </c>
      <c r="J337" s="248">
        <v>2090.4</v>
      </c>
    </row>
    <row r="338" spans="1:10" ht="53.45" customHeight="1" x14ac:dyDescent="0.2">
      <c r="A338" s="252" t="s">
        <v>671</v>
      </c>
      <c r="B338" s="253"/>
      <c r="C338" s="254"/>
      <c r="D338" s="96" t="s">
        <v>672</v>
      </c>
      <c r="E338" s="254" t="s">
        <v>133</v>
      </c>
      <c r="F338" s="255" t="s">
        <v>133</v>
      </c>
      <c r="G338" s="255">
        <v>0</v>
      </c>
      <c r="H338" s="255"/>
      <c r="I338" s="256">
        <f>SUM(I340:I401)</f>
        <v>153454.02885</v>
      </c>
      <c r="J338" s="255">
        <v>0</v>
      </c>
    </row>
    <row r="339" spans="1:10" ht="53.45" customHeight="1" x14ac:dyDescent="0.2">
      <c r="A339" s="252" t="s">
        <v>673</v>
      </c>
      <c r="B339" s="253"/>
      <c r="C339" s="254"/>
      <c r="D339" s="96" t="s">
        <v>165</v>
      </c>
      <c r="E339" s="254"/>
      <c r="F339" s="255"/>
      <c r="G339" s="255"/>
      <c r="H339" s="255"/>
      <c r="I339" s="256"/>
      <c r="J339" s="255"/>
    </row>
    <row r="340" spans="1:10" ht="53.45" customHeight="1" x14ac:dyDescent="0.2">
      <c r="A340" s="247" t="s">
        <v>674</v>
      </c>
      <c r="B340" s="94" t="s">
        <v>137</v>
      </c>
      <c r="C340" s="94" t="s">
        <v>675</v>
      </c>
      <c r="D340" s="97" t="s">
        <v>676</v>
      </c>
      <c r="E340" s="94" t="s">
        <v>187</v>
      </c>
      <c r="F340" s="248">
        <v>22.9</v>
      </c>
      <c r="G340" s="259">
        <f>ROUND(J340-(J340*$K$6),2)</f>
        <v>2.99</v>
      </c>
      <c r="H340" s="248">
        <f>ROUND(G340*(1+$I$2),2)</f>
        <v>3.94</v>
      </c>
      <c r="I340" s="248">
        <f>F340*H340</f>
        <v>90.225999999999999</v>
      </c>
      <c r="J340" s="262">
        <v>3.6</v>
      </c>
    </row>
    <row r="341" spans="1:10" ht="53.45" customHeight="1" x14ac:dyDescent="0.2">
      <c r="A341" s="252" t="s">
        <v>677</v>
      </c>
      <c r="B341" s="253"/>
      <c r="C341" s="254"/>
      <c r="D341" s="96" t="s">
        <v>295</v>
      </c>
      <c r="E341" s="254"/>
      <c r="F341" s="255"/>
      <c r="G341" s="255"/>
      <c r="H341" s="255"/>
      <c r="I341" s="256"/>
      <c r="J341" s="255"/>
    </row>
    <row r="342" spans="1:10" ht="53.45" customHeight="1" x14ac:dyDescent="0.2">
      <c r="A342" s="247" t="s">
        <v>678</v>
      </c>
      <c r="B342" s="94" t="s">
        <v>137</v>
      </c>
      <c r="C342" s="94">
        <v>90091</v>
      </c>
      <c r="D342" s="97" t="s">
        <v>1247</v>
      </c>
      <c r="E342" s="94" t="s">
        <v>179</v>
      </c>
      <c r="F342" s="264">
        <v>15.1</v>
      </c>
      <c r="G342" s="259">
        <f t="shared" ref="G342:G347" si="55">ROUND(J342-(J342*$K$6),2)</f>
        <v>3.63</v>
      </c>
      <c r="H342" s="248">
        <f t="shared" ref="H342:H347" si="56">ROUND(G342*(1+$I$2),2)</f>
        <v>4.78</v>
      </c>
      <c r="I342" s="248">
        <f t="shared" ref="I342:I347" si="57">F342*H342</f>
        <v>72.177999999999997</v>
      </c>
      <c r="J342" s="262">
        <v>4.37</v>
      </c>
    </row>
    <row r="343" spans="1:10" ht="53.45" customHeight="1" x14ac:dyDescent="0.2">
      <c r="A343" s="247" t="s">
        <v>679</v>
      </c>
      <c r="B343" s="267" t="s">
        <v>137</v>
      </c>
      <c r="C343" s="94">
        <v>94097</v>
      </c>
      <c r="D343" s="97" t="s">
        <v>1248</v>
      </c>
      <c r="E343" s="94" t="s">
        <v>187</v>
      </c>
      <c r="F343" s="248">
        <v>30.19</v>
      </c>
      <c r="G343" s="259">
        <f t="shared" si="55"/>
        <v>3.21</v>
      </c>
      <c r="H343" s="248">
        <f t="shared" si="56"/>
        <v>4.2300000000000004</v>
      </c>
      <c r="I343" s="248">
        <f t="shared" si="57"/>
        <v>127.70370000000001</v>
      </c>
      <c r="J343" s="262">
        <v>3.86</v>
      </c>
    </row>
    <row r="344" spans="1:10" ht="53.45" customHeight="1" x14ac:dyDescent="0.2">
      <c r="A344" s="247" t="s">
        <v>680</v>
      </c>
      <c r="B344" s="267" t="s">
        <v>137</v>
      </c>
      <c r="C344" s="268">
        <v>93382</v>
      </c>
      <c r="D344" s="98" t="s">
        <v>310</v>
      </c>
      <c r="E344" s="94" t="s">
        <v>179</v>
      </c>
      <c r="F344" s="264">
        <v>0.63</v>
      </c>
      <c r="G344" s="259">
        <f t="shared" si="55"/>
        <v>14.7</v>
      </c>
      <c r="H344" s="248">
        <f t="shared" si="56"/>
        <v>19.36</v>
      </c>
      <c r="I344" s="248">
        <f t="shared" si="57"/>
        <v>12.1968</v>
      </c>
      <c r="J344" s="262">
        <v>17.7</v>
      </c>
    </row>
    <row r="345" spans="1:10" ht="53.45" customHeight="1" x14ac:dyDescent="0.2">
      <c r="A345" s="247" t="s">
        <v>681</v>
      </c>
      <c r="B345" s="269" t="s">
        <v>137</v>
      </c>
      <c r="C345" s="270">
        <v>72896</v>
      </c>
      <c r="D345" s="100" t="s">
        <v>191</v>
      </c>
      <c r="E345" s="94" t="s">
        <v>179</v>
      </c>
      <c r="F345" s="264">
        <v>17.36</v>
      </c>
      <c r="G345" s="259">
        <f t="shared" si="55"/>
        <v>2.14</v>
      </c>
      <c r="H345" s="248">
        <f t="shared" si="56"/>
        <v>2.82</v>
      </c>
      <c r="I345" s="248">
        <f t="shared" si="57"/>
        <v>48.955199999999998</v>
      </c>
      <c r="J345" s="262">
        <v>2.58</v>
      </c>
    </row>
    <row r="346" spans="1:10" ht="53.45" customHeight="1" x14ac:dyDescent="0.2">
      <c r="A346" s="247" t="s">
        <v>682</v>
      </c>
      <c r="B346" s="269" t="s">
        <v>137</v>
      </c>
      <c r="C346" s="270">
        <v>93588</v>
      </c>
      <c r="D346" s="100" t="s">
        <v>313</v>
      </c>
      <c r="E346" s="94" t="s">
        <v>194</v>
      </c>
      <c r="F346" s="264">
        <v>173.64</v>
      </c>
      <c r="G346" s="259">
        <f t="shared" si="55"/>
        <v>1.08</v>
      </c>
      <c r="H346" s="248">
        <f t="shared" si="56"/>
        <v>1.42</v>
      </c>
      <c r="I346" s="248">
        <f t="shared" si="57"/>
        <v>246.56879999999998</v>
      </c>
      <c r="J346" s="262">
        <v>1.3</v>
      </c>
    </row>
    <row r="347" spans="1:10" ht="53.45" customHeight="1" x14ac:dyDescent="0.2">
      <c r="A347" s="247" t="s">
        <v>683</v>
      </c>
      <c r="B347" s="269" t="s">
        <v>137</v>
      </c>
      <c r="C347" s="270" t="s">
        <v>196</v>
      </c>
      <c r="D347" s="101" t="s">
        <v>197</v>
      </c>
      <c r="E347" s="94" t="s">
        <v>179</v>
      </c>
      <c r="F347" s="248">
        <v>17.36</v>
      </c>
      <c r="G347" s="259">
        <f t="shared" si="55"/>
        <v>1.1299999999999999</v>
      </c>
      <c r="H347" s="248">
        <f t="shared" si="56"/>
        <v>1.49</v>
      </c>
      <c r="I347" s="248">
        <f t="shared" si="57"/>
        <v>25.866399999999999</v>
      </c>
      <c r="J347" s="262">
        <v>1.36</v>
      </c>
    </row>
    <row r="348" spans="1:10" ht="53.45" customHeight="1" x14ac:dyDescent="0.2">
      <c r="A348" s="252" t="s">
        <v>684</v>
      </c>
      <c r="B348" s="253"/>
      <c r="C348" s="254"/>
      <c r="D348" s="96" t="s">
        <v>330</v>
      </c>
      <c r="E348" s="254"/>
      <c r="F348" s="255"/>
      <c r="G348" s="255"/>
      <c r="H348" s="255"/>
      <c r="I348" s="256"/>
      <c r="J348" s="255"/>
    </row>
    <row r="349" spans="1:10" ht="53.45" customHeight="1" x14ac:dyDescent="0.2">
      <c r="A349" s="247" t="s">
        <v>685</v>
      </c>
      <c r="B349" s="94" t="s">
        <v>170</v>
      </c>
      <c r="C349" s="94">
        <v>65000250</v>
      </c>
      <c r="D349" s="97" t="s">
        <v>686</v>
      </c>
      <c r="E349" s="94" t="s">
        <v>187</v>
      </c>
      <c r="F349" s="248">
        <v>160.35</v>
      </c>
      <c r="G349" s="259">
        <f t="shared" ref="G349:G367" si="58">ROUND(J349-(J349*$K$6),2)</f>
        <v>83.65</v>
      </c>
      <c r="H349" s="248">
        <f t="shared" ref="H349:H365" si="59">ROUND(G349*(1+$I$2),2)</f>
        <v>110.18</v>
      </c>
      <c r="I349" s="248">
        <f t="shared" ref="I349:I384" si="60">F349*H349</f>
        <v>17667.363000000001</v>
      </c>
      <c r="J349" s="259">
        <v>100.73</v>
      </c>
    </row>
    <row r="350" spans="1:10" ht="53.45" customHeight="1" x14ac:dyDescent="0.2">
      <c r="A350" s="247" t="s">
        <v>687</v>
      </c>
      <c r="B350" s="267" t="s">
        <v>151</v>
      </c>
      <c r="C350" s="94" t="s">
        <v>1276</v>
      </c>
      <c r="D350" s="97" t="s">
        <v>688</v>
      </c>
      <c r="E350" s="94" t="s">
        <v>187</v>
      </c>
      <c r="F350" s="248">
        <v>52.87</v>
      </c>
      <c r="G350" s="259">
        <f t="shared" si="58"/>
        <v>51.06</v>
      </c>
      <c r="H350" s="248">
        <f t="shared" si="59"/>
        <v>67.25</v>
      </c>
      <c r="I350" s="248">
        <f t="shared" si="60"/>
        <v>3555.5074999999997</v>
      </c>
      <c r="J350" s="259">
        <v>61.49</v>
      </c>
    </row>
    <row r="351" spans="1:10" ht="53.45" customHeight="1" x14ac:dyDescent="0.2">
      <c r="A351" s="247" t="s">
        <v>689</v>
      </c>
      <c r="B351" s="94" t="s">
        <v>170</v>
      </c>
      <c r="C351" s="94">
        <v>65000251</v>
      </c>
      <c r="D351" s="97" t="s">
        <v>690</v>
      </c>
      <c r="E351" s="94" t="s">
        <v>187</v>
      </c>
      <c r="F351" s="248">
        <f>F349/5*1.5</f>
        <v>48.105000000000004</v>
      </c>
      <c r="G351" s="259">
        <f t="shared" si="58"/>
        <v>9.5500000000000007</v>
      </c>
      <c r="H351" s="248">
        <f t="shared" si="59"/>
        <v>12.58</v>
      </c>
      <c r="I351" s="248">
        <f t="shared" si="60"/>
        <v>605.16090000000008</v>
      </c>
      <c r="J351" s="259">
        <v>11.5</v>
      </c>
    </row>
    <row r="352" spans="1:10" ht="53.45" customHeight="1" x14ac:dyDescent="0.2">
      <c r="A352" s="247" t="s">
        <v>691</v>
      </c>
      <c r="B352" s="94" t="s">
        <v>170</v>
      </c>
      <c r="C352" s="94">
        <v>65000252</v>
      </c>
      <c r="D352" s="97" t="s">
        <v>692</v>
      </c>
      <c r="E352" s="94" t="s">
        <v>187</v>
      </c>
      <c r="F352" s="248">
        <f>F349-F351+F350</f>
        <v>165.11499999999998</v>
      </c>
      <c r="G352" s="259">
        <f t="shared" si="58"/>
        <v>19.809999999999999</v>
      </c>
      <c r="H352" s="248">
        <f t="shared" si="59"/>
        <v>26.09</v>
      </c>
      <c r="I352" s="248">
        <f t="shared" si="60"/>
        <v>4307.8503499999997</v>
      </c>
      <c r="J352" s="259">
        <v>23.86</v>
      </c>
    </row>
    <row r="353" spans="1:10" ht="53.45" customHeight="1" x14ac:dyDescent="0.2">
      <c r="A353" s="247" t="s">
        <v>693</v>
      </c>
      <c r="B353" s="94" t="s">
        <v>151</v>
      </c>
      <c r="C353" s="94" t="s">
        <v>1283</v>
      </c>
      <c r="D353" s="97" t="s">
        <v>694</v>
      </c>
      <c r="E353" s="94" t="s">
        <v>179</v>
      </c>
      <c r="F353" s="248">
        <v>109.13</v>
      </c>
      <c r="G353" s="259">
        <f t="shared" si="58"/>
        <v>39.369999999999997</v>
      </c>
      <c r="H353" s="248">
        <f t="shared" si="59"/>
        <v>51.85</v>
      </c>
      <c r="I353" s="248">
        <f t="shared" si="60"/>
        <v>5658.3904999999995</v>
      </c>
      <c r="J353" s="259">
        <v>47.41</v>
      </c>
    </row>
    <row r="354" spans="1:10" ht="53.45" customHeight="1" x14ac:dyDescent="0.2">
      <c r="A354" s="247" t="s">
        <v>695</v>
      </c>
      <c r="B354" s="267" t="s">
        <v>137</v>
      </c>
      <c r="C354" s="94">
        <v>83534</v>
      </c>
      <c r="D354" s="97" t="s">
        <v>1250</v>
      </c>
      <c r="E354" s="94" t="s">
        <v>179</v>
      </c>
      <c r="F354" s="248">
        <v>3.02</v>
      </c>
      <c r="G354" s="259">
        <f t="shared" si="58"/>
        <v>335.17</v>
      </c>
      <c r="H354" s="248">
        <f t="shared" si="59"/>
        <v>441.45</v>
      </c>
      <c r="I354" s="248">
        <f t="shared" si="60"/>
        <v>1333.1789999999999</v>
      </c>
      <c r="J354" s="262">
        <v>403.63</v>
      </c>
    </row>
    <row r="355" spans="1:10" ht="53.45" customHeight="1" x14ac:dyDescent="0.2">
      <c r="A355" s="247" t="s">
        <v>696</v>
      </c>
      <c r="B355" s="269" t="s">
        <v>151</v>
      </c>
      <c r="C355" s="270" t="s">
        <v>335</v>
      </c>
      <c r="D355" s="100" t="s">
        <v>336</v>
      </c>
      <c r="E355" s="94" t="s">
        <v>179</v>
      </c>
      <c r="F355" s="248">
        <v>26.97</v>
      </c>
      <c r="G355" s="259">
        <f t="shared" si="58"/>
        <v>318.68</v>
      </c>
      <c r="H355" s="248">
        <f t="shared" si="59"/>
        <v>419.73</v>
      </c>
      <c r="I355" s="248">
        <f t="shared" si="60"/>
        <v>11320.1181</v>
      </c>
      <c r="J355" s="262">
        <v>383.77</v>
      </c>
    </row>
    <row r="356" spans="1:10" ht="53.45" customHeight="1" x14ac:dyDescent="0.2">
      <c r="A356" s="247" t="s">
        <v>697</v>
      </c>
      <c r="B356" s="269" t="s">
        <v>137</v>
      </c>
      <c r="C356" s="270" t="s">
        <v>338</v>
      </c>
      <c r="D356" s="100" t="s">
        <v>566</v>
      </c>
      <c r="E356" s="94" t="s">
        <v>179</v>
      </c>
      <c r="F356" s="248">
        <f>F354+F355</f>
        <v>29.99</v>
      </c>
      <c r="G356" s="259">
        <f t="shared" si="58"/>
        <v>68.819999999999993</v>
      </c>
      <c r="H356" s="248">
        <f t="shared" si="59"/>
        <v>90.64</v>
      </c>
      <c r="I356" s="248">
        <f t="shared" si="60"/>
        <v>2718.2936</v>
      </c>
      <c r="J356" s="262">
        <v>82.87</v>
      </c>
    </row>
    <row r="357" spans="1:10" ht="53.45" customHeight="1" x14ac:dyDescent="0.2">
      <c r="A357" s="247" t="s">
        <v>698</v>
      </c>
      <c r="B357" s="269" t="s">
        <v>151</v>
      </c>
      <c r="C357" s="270" t="s">
        <v>64</v>
      </c>
      <c r="D357" s="100" t="s">
        <v>65</v>
      </c>
      <c r="E357" s="94" t="s">
        <v>341</v>
      </c>
      <c r="F357" s="248">
        <v>3873.58</v>
      </c>
      <c r="G357" s="259">
        <f t="shared" si="58"/>
        <v>5.78</v>
      </c>
      <c r="H357" s="248">
        <f t="shared" si="59"/>
        <v>7.61</v>
      </c>
      <c r="I357" s="248">
        <f t="shared" si="60"/>
        <v>29477.943800000001</v>
      </c>
      <c r="J357" s="262">
        <v>6.96</v>
      </c>
    </row>
    <row r="358" spans="1:10" ht="53.45" customHeight="1" x14ac:dyDescent="0.2">
      <c r="A358" s="247" t="s">
        <v>699</v>
      </c>
      <c r="B358" s="94" t="s">
        <v>137</v>
      </c>
      <c r="C358" s="94" t="s">
        <v>343</v>
      </c>
      <c r="D358" s="97" t="s">
        <v>344</v>
      </c>
      <c r="E358" s="94" t="s">
        <v>140</v>
      </c>
      <c r="F358" s="248">
        <v>155.97999999999999</v>
      </c>
      <c r="G358" s="259">
        <f t="shared" si="58"/>
        <v>38.369999999999997</v>
      </c>
      <c r="H358" s="248">
        <f t="shared" si="59"/>
        <v>50.54</v>
      </c>
      <c r="I358" s="248">
        <f t="shared" si="60"/>
        <v>7883.2291999999998</v>
      </c>
      <c r="J358" s="262">
        <v>46.21</v>
      </c>
    </row>
    <row r="359" spans="1:10" ht="53.45" customHeight="1" x14ac:dyDescent="0.2">
      <c r="A359" s="247" t="s">
        <v>700</v>
      </c>
      <c r="B359" s="94" t="s">
        <v>137</v>
      </c>
      <c r="C359" s="94">
        <v>73665</v>
      </c>
      <c r="D359" s="97" t="s">
        <v>1263</v>
      </c>
      <c r="E359" s="94" t="s">
        <v>94</v>
      </c>
      <c r="F359" s="248">
        <v>6</v>
      </c>
      <c r="G359" s="259">
        <f t="shared" si="58"/>
        <v>40.840000000000003</v>
      </c>
      <c r="H359" s="248">
        <f t="shared" si="59"/>
        <v>53.79</v>
      </c>
      <c r="I359" s="248">
        <f t="shared" si="60"/>
        <v>322.74</v>
      </c>
      <c r="J359" s="262">
        <v>49.18</v>
      </c>
    </row>
    <row r="360" spans="1:10" ht="53.45" customHeight="1" x14ac:dyDescent="0.2">
      <c r="A360" s="247" t="s">
        <v>701</v>
      </c>
      <c r="B360" s="94" t="s">
        <v>170</v>
      </c>
      <c r="C360" s="94">
        <v>65000113</v>
      </c>
      <c r="D360" s="97" t="s">
        <v>702</v>
      </c>
      <c r="E360" s="94" t="s">
        <v>179</v>
      </c>
      <c r="F360" s="248">
        <v>1.18</v>
      </c>
      <c r="G360" s="259">
        <f t="shared" si="58"/>
        <v>119.16</v>
      </c>
      <c r="H360" s="248">
        <f t="shared" si="59"/>
        <v>156.94999999999999</v>
      </c>
      <c r="I360" s="248">
        <f t="shared" si="60"/>
        <v>185.20099999999996</v>
      </c>
      <c r="J360" s="259">
        <v>143.5</v>
      </c>
    </row>
    <row r="361" spans="1:10" ht="53.45" customHeight="1" x14ac:dyDescent="0.2">
      <c r="A361" s="257" t="s">
        <v>703</v>
      </c>
      <c r="B361" s="258" t="s">
        <v>120</v>
      </c>
      <c r="C361" s="258" t="s">
        <v>120</v>
      </c>
      <c r="D361" s="190" t="s">
        <v>704</v>
      </c>
      <c r="E361" s="258" t="s">
        <v>140</v>
      </c>
      <c r="F361" s="259">
        <v>21.19</v>
      </c>
      <c r="G361" s="259">
        <f t="shared" si="58"/>
        <v>938.72</v>
      </c>
      <c r="H361" s="259">
        <f t="shared" si="59"/>
        <v>1236.3900000000001</v>
      </c>
      <c r="I361" s="259">
        <f t="shared" si="60"/>
        <v>26199.104100000004</v>
      </c>
      <c r="J361" s="259">
        <v>1130.44</v>
      </c>
    </row>
    <row r="362" spans="1:10" ht="53.45" customHeight="1" x14ac:dyDescent="0.2">
      <c r="A362" s="247" t="s">
        <v>705</v>
      </c>
      <c r="B362" s="94" t="s">
        <v>120</v>
      </c>
      <c r="C362" s="94" t="s">
        <v>120</v>
      </c>
      <c r="D362" s="97" t="s">
        <v>706</v>
      </c>
      <c r="E362" s="94" t="s">
        <v>94</v>
      </c>
      <c r="F362" s="264">
        <v>2.36</v>
      </c>
      <c r="G362" s="259">
        <f t="shared" si="58"/>
        <v>340.52</v>
      </c>
      <c r="H362" s="248">
        <f t="shared" si="59"/>
        <v>448.5</v>
      </c>
      <c r="I362" s="248">
        <f t="shared" si="60"/>
        <v>1058.46</v>
      </c>
      <c r="J362" s="248">
        <v>410.07</v>
      </c>
    </row>
    <row r="363" spans="1:10" ht="53.45" customHeight="1" x14ac:dyDescent="0.2">
      <c r="A363" s="247" t="s">
        <v>707</v>
      </c>
      <c r="B363" s="94" t="s">
        <v>120</v>
      </c>
      <c r="C363" s="94" t="s">
        <v>120</v>
      </c>
      <c r="D363" s="97" t="s">
        <v>708</v>
      </c>
      <c r="E363" s="94" t="s">
        <v>94</v>
      </c>
      <c r="F363" s="264">
        <v>14.93</v>
      </c>
      <c r="G363" s="259">
        <f t="shared" si="58"/>
        <v>298.32</v>
      </c>
      <c r="H363" s="248">
        <f t="shared" si="59"/>
        <v>392.92</v>
      </c>
      <c r="I363" s="248">
        <f t="shared" si="60"/>
        <v>5866.2956000000004</v>
      </c>
      <c r="J363" s="248">
        <v>359.25</v>
      </c>
    </row>
    <row r="364" spans="1:10" ht="53.45" customHeight="1" x14ac:dyDescent="0.2">
      <c r="A364" s="247" t="s">
        <v>709</v>
      </c>
      <c r="B364" s="94" t="s">
        <v>120</v>
      </c>
      <c r="C364" s="94" t="s">
        <v>120</v>
      </c>
      <c r="D364" s="97" t="s">
        <v>710</v>
      </c>
      <c r="E364" s="94" t="s">
        <v>94</v>
      </c>
      <c r="F364" s="264">
        <v>14.37</v>
      </c>
      <c r="G364" s="259">
        <f t="shared" si="58"/>
        <v>298.32</v>
      </c>
      <c r="H364" s="248">
        <f t="shared" si="59"/>
        <v>392.92</v>
      </c>
      <c r="I364" s="248">
        <f t="shared" si="60"/>
        <v>5646.2604000000001</v>
      </c>
      <c r="J364" s="248">
        <v>359.25</v>
      </c>
    </row>
    <row r="365" spans="1:10" ht="53.45" customHeight="1" x14ac:dyDescent="0.2">
      <c r="A365" s="247" t="s">
        <v>711</v>
      </c>
      <c r="B365" s="94" t="s">
        <v>120</v>
      </c>
      <c r="C365" s="94" t="s">
        <v>120</v>
      </c>
      <c r="D365" s="97" t="s">
        <v>712</v>
      </c>
      <c r="E365" s="94" t="s">
        <v>352</v>
      </c>
      <c r="F365" s="264">
        <v>2</v>
      </c>
      <c r="G365" s="259">
        <f t="shared" si="58"/>
        <v>26.71</v>
      </c>
      <c r="H365" s="248">
        <f t="shared" si="59"/>
        <v>35.18</v>
      </c>
      <c r="I365" s="248">
        <f t="shared" si="60"/>
        <v>70.36</v>
      </c>
      <c r="J365" s="248">
        <v>32.17</v>
      </c>
    </row>
    <row r="366" spans="1:10" ht="53.45" customHeight="1" x14ac:dyDescent="0.2">
      <c r="A366" s="247" t="s">
        <v>713</v>
      </c>
      <c r="B366" s="94" t="s">
        <v>120</v>
      </c>
      <c r="C366" s="94" t="s">
        <v>120</v>
      </c>
      <c r="D366" s="98" t="s">
        <v>714</v>
      </c>
      <c r="E366" s="268" t="s">
        <v>143</v>
      </c>
      <c r="F366" s="272">
        <v>1</v>
      </c>
      <c r="G366" s="259">
        <f t="shared" si="58"/>
        <v>4442.6400000000003</v>
      </c>
      <c r="H366" s="272">
        <f>ROUND(G366*(1+$I$2),2)</f>
        <v>5851.4</v>
      </c>
      <c r="I366" s="272">
        <f t="shared" si="60"/>
        <v>5851.4</v>
      </c>
      <c r="J366" s="272">
        <v>5350</v>
      </c>
    </row>
    <row r="367" spans="1:10" ht="53.45" customHeight="1" x14ac:dyDescent="0.2">
      <c r="A367" s="247" t="s">
        <v>715</v>
      </c>
      <c r="B367" s="94" t="s">
        <v>357</v>
      </c>
      <c r="C367" s="94" t="s">
        <v>357</v>
      </c>
      <c r="D367" s="97" t="s">
        <v>716</v>
      </c>
      <c r="E367" s="94" t="s">
        <v>187</v>
      </c>
      <c r="F367" s="248">
        <v>2.68</v>
      </c>
      <c r="G367" s="259">
        <f t="shared" si="58"/>
        <v>225.67</v>
      </c>
      <c r="H367" s="248">
        <f t="shared" ref="H367:H384" si="61">ROUND(G367*(1+$I$2),2)</f>
        <v>297.23</v>
      </c>
      <c r="I367" s="248">
        <f t="shared" si="60"/>
        <v>796.57640000000015</v>
      </c>
      <c r="J367" s="248">
        <v>271.76</v>
      </c>
    </row>
    <row r="368" spans="1:10" ht="53.45" customHeight="1" x14ac:dyDescent="0.2">
      <c r="A368" s="247" t="s">
        <v>717</v>
      </c>
      <c r="B368" s="94"/>
      <c r="C368" s="94"/>
      <c r="D368" s="97" t="s">
        <v>718</v>
      </c>
      <c r="E368" s="94"/>
      <c r="F368" s="264"/>
      <c r="G368" s="248"/>
      <c r="H368" s="248">
        <f t="shared" si="61"/>
        <v>0</v>
      </c>
      <c r="I368" s="248">
        <f t="shared" si="60"/>
        <v>0</v>
      </c>
      <c r="J368" s="248"/>
    </row>
    <row r="369" spans="1:10" ht="53.45" customHeight="1" x14ac:dyDescent="0.2">
      <c r="A369" s="247" t="s">
        <v>1053</v>
      </c>
      <c r="B369" s="94" t="s">
        <v>170</v>
      </c>
      <c r="C369" s="94">
        <v>65000250</v>
      </c>
      <c r="D369" s="97" t="s">
        <v>686</v>
      </c>
      <c r="E369" s="94" t="s">
        <v>187</v>
      </c>
      <c r="F369" s="248">
        <v>1.56</v>
      </c>
      <c r="G369" s="259">
        <f>ROUND(J369-(J369*$K$6),2)</f>
        <v>83.65</v>
      </c>
      <c r="H369" s="248">
        <f t="shared" si="61"/>
        <v>110.18</v>
      </c>
      <c r="I369" s="248">
        <f t="shared" si="60"/>
        <v>171.88080000000002</v>
      </c>
      <c r="J369" s="259">
        <v>100.73</v>
      </c>
    </row>
    <row r="370" spans="1:10" ht="53.45" customHeight="1" x14ac:dyDescent="0.2">
      <c r="A370" s="247" t="s">
        <v>1054</v>
      </c>
      <c r="B370" s="94" t="s">
        <v>170</v>
      </c>
      <c r="C370" s="94">
        <v>65000252</v>
      </c>
      <c r="D370" s="97" t="s">
        <v>692</v>
      </c>
      <c r="E370" s="94" t="s">
        <v>187</v>
      </c>
      <c r="F370" s="248">
        <f>F369</f>
        <v>1.56</v>
      </c>
      <c r="G370" s="259">
        <f>ROUND(J370-(J370*$K$6),2)</f>
        <v>19.809999999999999</v>
      </c>
      <c r="H370" s="248">
        <f t="shared" si="61"/>
        <v>26.09</v>
      </c>
      <c r="I370" s="248">
        <f t="shared" si="60"/>
        <v>40.700400000000002</v>
      </c>
      <c r="J370" s="259">
        <v>23.86</v>
      </c>
    </row>
    <row r="371" spans="1:10" ht="53.45" customHeight="1" x14ac:dyDescent="0.2">
      <c r="A371" s="247" t="s">
        <v>1055</v>
      </c>
      <c r="B371" s="269" t="s">
        <v>151</v>
      </c>
      <c r="C371" s="270" t="s">
        <v>335</v>
      </c>
      <c r="D371" s="100" t="s">
        <v>336</v>
      </c>
      <c r="E371" s="94" t="s">
        <v>179</v>
      </c>
      <c r="F371" s="248">
        <v>0.16</v>
      </c>
      <c r="G371" s="259">
        <f>ROUND(J371-(J371*$K$6),2)</f>
        <v>318.68</v>
      </c>
      <c r="H371" s="248">
        <f t="shared" si="61"/>
        <v>419.73</v>
      </c>
      <c r="I371" s="248">
        <f t="shared" si="60"/>
        <v>67.156800000000004</v>
      </c>
      <c r="J371" s="262">
        <v>383.77</v>
      </c>
    </row>
    <row r="372" spans="1:10" ht="53.45" customHeight="1" x14ac:dyDescent="0.2">
      <c r="A372" s="247" t="s">
        <v>1056</v>
      </c>
      <c r="B372" s="269" t="s">
        <v>151</v>
      </c>
      <c r="C372" s="270" t="s">
        <v>64</v>
      </c>
      <c r="D372" s="100" t="s">
        <v>65</v>
      </c>
      <c r="E372" s="94" t="s">
        <v>341</v>
      </c>
      <c r="F372" s="248">
        <v>20.190000000000001</v>
      </c>
      <c r="G372" s="259">
        <f>ROUND(J372-(J372*$K$6),2)</f>
        <v>5.78</v>
      </c>
      <c r="H372" s="248">
        <f t="shared" si="61"/>
        <v>7.61</v>
      </c>
      <c r="I372" s="248">
        <f t="shared" si="60"/>
        <v>153.64590000000001</v>
      </c>
      <c r="J372" s="262">
        <v>6.96</v>
      </c>
    </row>
    <row r="373" spans="1:10" ht="53.45" customHeight="1" x14ac:dyDescent="0.2">
      <c r="A373" s="247" t="s">
        <v>719</v>
      </c>
      <c r="B373" s="94"/>
      <c r="C373" s="94"/>
      <c r="D373" s="99" t="s">
        <v>720</v>
      </c>
      <c r="E373" s="94"/>
      <c r="F373" s="264"/>
      <c r="G373" s="248"/>
      <c r="H373" s="248">
        <f t="shared" si="61"/>
        <v>0</v>
      </c>
      <c r="I373" s="248">
        <f t="shared" si="60"/>
        <v>0</v>
      </c>
      <c r="J373" s="248"/>
    </row>
    <row r="374" spans="1:10" ht="53.45" customHeight="1" x14ac:dyDescent="0.2">
      <c r="A374" s="247" t="s">
        <v>1057</v>
      </c>
      <c r="B374" s="267" t="s">
        <v>137</v>
      </c>
      <c r="C374" s="268">
        <v>90091</v>
      </c>
      <c r="D374" s="98" t="s">
        <v>297</v>
      </c>
      <c r="E374" s="94" t="s">
        <v>179</v>
      </c>
      <c r="F374" s="264">
        <v>6.62</v>
      </c>
      <c r="G374" s="259">
        <f t="shared" ref="G374:G384" si="62">ROUND(J374-(J374*$K$6),2)</f>
        <v>3.63</v>
      </c>
      <c r="H374" s="248">
        <f t="shared" si="61"/>
        <v>4.78</v>
      </c>
      <c r="I374" s="248">
        <f t="shared" si="60"/>
        <v>31.643600000000003</v>
      </c>
      <c r="J374" s="262">
        <v>4.37</v>
      </c>
    </row>
    <row r="375" spans="1:10" ht="53.45" customHeight="1" x14ac:dyDescent="0.2">
      <c r="A375" s="247" t="s">
        <v>1058</v>
      </c>
      <c r="B375" s="267" t="s">
        <v>137</v>
      </c>
      <c r="C375" s="94">
        <v>94097</v>
      </c>
      <c r="D375" s="97" t="s">
        <v>1248</v>
      </c>
      <c r="E375" s="94" t="s">
        <v>187</v>
      </c>
      <c r="F375" s="248">
        <v>4.1399999999999997</v>
      </c>
      <c r="G375" s="259">
        <f t="shared" si="62"/>
        <v>3.21</v>
      </c>
      <c r="H375" s="248">
        <f t="shared" si="61"/>
        <v>4.2300000000000004</v>
      </c>
      <c r="I375" s="248">
        <f t="shared" si="60"/>
        <v>17.5122</v>
      </c>
      <c r="J375" s="262">
        <v>3.86</v>
      </c>
    </row>
    <row r="376" spans="1:10" ht="53.45" customHeight="1" x14ac:dyDescent="0.2">
      <c r="A376" s="247" t="s">
        <v>1059</v>
      </c>
      <c r="B376" s="269" t="s">
        <v>137</v>
      </c>
      <c r="C376" s="270">
        <v>93382</v>
      </c>
      <c r="D376" s="100" t="s">
        <v>310</v>
      </c>
      <c r="E376" s="94" t="s">
        <v>179</v>
      </c>
      <c r="F376" s="264">
        <v>4.1100000000000003</v>
      </c>
      <c r="G376" s="259">
        <f t="shared" si="62"/>
        <v>14.7</v>
      </c>
      <c r="H376" s="248">
        <f t="shared" si="61"/>
        <v>19.36</v>
      </c>
      <c r="I376" s="248">
        <f t="shared" si="60"/>
        <v>79.569600000000008</v>
      </c>
      <c r="J376" s="262">
        <v>17.7</v>
      </c>
    </row>
    <row r="377" spans="1:10" ht="53.45" customHeight="1" x14ac:dyDescent="0.2">
      <c r="A377" s="247" t="s">
        <v>1060</v>
      </c>
      <c r="B377" s="269" t="s">
        <v>137</v>
      </c>
      <c r="C377" s="270">
        <v>72896</v>
      </c>
      <c r="D377" s="100" t="s">
        <v>191</v>
      </c>
      <c r="E377" s="94" t="s">
        <v>179</v>
      </c>
      <c r="F377" s="264">
        <v>3.02</v>
      </c>
      <c r="G377" s="259">
        <f t="shared" si="62"/>
        <v>2.14</v>
      </c>
      <c r="H377" s="248">
        <f t="shared" si="61"/>
        <v>2.82</v>
      </c>
      <c r="I377" s="248">
        <f t="shared" si="60"/>
        <v>8.5163999999999991</v>
      </c>
      <c r="J377" s="262">
        <v>2.58</v>
      </c>
    </row>
    <row r="378" spans="1:10" ht="53.45" customHeight="1" x14ac:dyDescent="0.2">
      <c r="A378" s="247" t="s">
        <v>1061</v>
      </c>
      <c r="B378" s="269" t="s">
        <v>137</v>
      </c>
      <c r="C378" s="270">
        <v>93588</v>
      </c>
      <c r="D378" s="100" t="s">
        <v>313</v>
      </c>
      <c r="E378" s="94" t="s">
        <v>194</v>
      </c>
      <c r="F378" s="264">
        <v>30.17</v>
      </c>
      <c r="G378" s="259">
        <f t="shared" si="62"/>
        <v>1.08</v>
      </c>
      <c r="H378" s="248">
        <f t="shared" si="61"/>
        <v>1.42</v>
      </c>
      <c r="I378" s="248">
        <f t="shared" si="60"/>
        <v>42.8414</v>
      </c>
      <c r="J378" s="262">
        <v>1.3</v>
      </c>
    </row>
    <row r="379" spans="1:10" ht="53.45" customHeight="1" x14ac:dyDescent="0.2">
      <c r="A379" s="247" t="s">
        <v>1062</v>
      </c>
      <c r="B379" s="269" t="s">
        <v>137</v>
      </c>
      <c r="C379" s="270" t="s">
        <v>196</v>
      </c>
      <c r="D379" s="101" t="s">
        <v>197</v>
      </c>
      <c r="E379" s="94" t="s">
        <v>179</v>
      </c>
      <c r="F379" s="248">
        <v>3.02</v>
      </c>
      <c r="G379" s="259">
        <f t="shared" si="62"/>
        <v>1.1299999999999999</v>
      </c>
      <c r="H379" s="248">
        <f t="shared" si="61"/>
        <v>1.49</v>
      </c>
      <c r="I379" s="248">
        <f t="shared" si="60"/>
        <v>4.4997999999999996</v>
      </c>
      <c r="J379" s="262">
        <v>1.36</v>
      </c>
    </row>
    <row r="380" spans="1:10" ht="53.45" customHeight="1" x14ac:dyDescent="0.2">
      <c r="A380" s="247" t="s">
        <v>1063</v>
      </c>
      <c r="B380" s="267" t="s">
        <v>137</v>
      </c>
      <c r="C380" s="94">
        <v>83534</v>
      </c>
      <c r="D380" s="97" t="s">
        <v>1250</v>
      </c>
      <c r="E380" s="94" t="s">
        <v>179</v>
      </c>
      <c r="F380" s="248">
        <v>0.41</v>
      </c>
      <c r="G380" s="259">
        <f t="shared" si="62"/>
        <v>335.17</v>
      </c>
      <c r="H380" s="248">
        <f t="shared" si="61"/>
        <v>441.45</v>
      </c>
      <c r="I380" s="248">
        <f t="shared" si="60"/>
        <v>180.99449999999999</v>
      </c>
      <c r="J380" s="262">
        <v>403.63</v>
      </c>
    </row>
    <row r="381" spans="1:10" ht="53.45" customHeight="1" x14ac:dyDescent="0.2">
      <c r="A381" s="247" t="s">
        <v>1064</v>
      </c>
      <c r="B381" s="267" t="s">
        <v>151</v>
      </c>
      <c r="C381" s="268" t="s">
        <v>335</v>
      </c>
      <c r="D381" s="98" t="s">
        <v>336</v>
      </c>
      <c r="E381" s="94" t="s">
        <v>179</v>
      </c>
      <c r="F381" s="248">
        <v>0.67</v>
      </c>
      <c r="G381" s="259">
        <f t="shared" si="62"/>
        <v>318.68</v>
      </c>
      <c r="H381" s="248">
        <f t="shared" si="61"/>
        <v>419.73</v>
      </c>
      <c r="I381" s="248">
        <f t="shared" si="60"/>
        <v>281.21910000000003</v>
      </c>
      <c r="J381" s="262">
        <v>383.77</v>
      </c>
    </row>
    <row r="382" spans="1:10" ht="53.45" customHeight="1" x14ac:dyDescent="0.2">
      <c r="A382" s="247" t="s">
        <v>1065</v>
      </c>
      <c r="B382" s="94" t="s">
        <v>137</v>
      </c>
      <c r="C382" s="94">
        <v>72132</v>
      </c>
      <c r="D382" s="97" t="s">
        <v>721</v>
      </c>
      <c r="E382" s="94" t="s">
        <v>140</v>
      </c>
      <c r="F382" s="248">
        <v>6</v>
      </c>
      <c r="G382" s="259">
        <f t="shared" si="62"/>
        <v>41.2</v>
      </c>
      <c r="H382" s="248">
        <f t="shared" si="61"/>
        <v>54.26</v>
      </c>
      <c r="I382" s="248">
        <f t="shared" si="60"/>
        <v>325.56</v>
      </c>
      <c r="J382" s="262">
        <v>49.61</v>
      </c>
    </row>
    <row r="383" spans="1:10" ht="53.45" customHeight="1" x14ac:dyDescent="0.2">
      <c r="A383" s="247" t="s">
        <v>1066</v>
      </c>
      <c r="B383" s="94" t="s">
        <v>137</v>
      </c>
      <c r="C383" s="94">
        <v>87879</v>
      </c>
      <c r="D383" s="97" t="s">
        <v>1265</v>
      </c>
      <c r="E383" s="94" t="s">
        <v>140</v>
      </c>
      <c r="F383" s="248">
        <v>12</v>
      </c>
      <c r="G383" s="259">
        <f t="shared" si="62"/>
        <v>2.0299999999999998</v>
      </c>
      <c r="H383" s="248">
        <f t="shared" si="61"/>
        <v>2.67</v>
      </c>
      <c r="I383" s="248">
        <f t="shared" si="60"/>
        <v>32.04</v>
      </c>
      <c r="J383" s="262">
        <v>2.44</v>
      </c>
    </row>
    <row r="384" spans="1:10" ht="53.45" customHeight="1" x14ac:dyDescent="0.2">
      <c r="A384" s="247" t="s">
        <v>1067</v>
      </c>
      <c r="B384" s="94" t="s">
        <v>151</v>
      </c>
      <c r="C384" s="94" t="s">
        <v>1284</v>
      </c>
      <c r="D384" s="97" t="s">
        <v>1285</v>
      </c>
      <c r="E384" s="94" t="s">
        <v>140</v>
      </c>
      <c r="F384" s="248">
        <v>12</v>
      </c>
      <c r="G384" s="259">
        <f t="shared" si="62"/>
        <v>22.37</v>
      </c>
      <c r="H384" s="248">
        <f t="shared" si="61"/>
        <v>29.46</v>
      </c>
      <c r="I384" s="248">
        <f t="shared" si="60"/>
        <v>353.52</v>
      </c>
      <c r="J384" s="259">
        <v>26.94</v>
      </c>
    </row>
    <row r="385" spans="1:10" ht="53.45" customHeight="1" x14ac:dyDescent="0.2">
      <c r="A385" s="252" t="s">
        <v>722</v>
      </c>
      <c r="B385" s="253"/>
      <c r="C385" s="254"/>
      <c r="D385" s="96" t="s">
        <v>614</v>
      </c>
      <c r="E385" s="254"/>
      <c r="F385" s="255"/>
      <c r="G385" s="255"/>
      <c r="H385" s="255"/>
      <c r="I385" s="256"/>
      <c r="J385" s="255"/>
    </row>
    <row r="386" spans="1:10" ht="53.45" customHeight="1" x14ac:dyDescent="0.2">
      <c r="A386" s="247" t="s">
        <v>723</v>
      </c>
      <c r="B386" s="94" t="s">
        <v>120</v>
      </c>
      <c r="C386" s="94" t="s">
        <v>120</v>
      </c>
      <c r="D386" s="97" t="s">
        <v>724</v>
      </c>
      <c r="E386" s="94" t="s">
        <v>94</v>
      </c>
      <c r="F386" s="248">
        <v>9</v>
      </c>
      <c r="G386" s="259">
        <f t="shared" ref="G386:G399" si="63">ROUND(J386-(J386*$K$6),2)</f>
        <v>329.88</v>
      </c>
      <c r="H386" s="248">
        <f>ROUND(G386*(1+$I$2),2)</f>
        <v>434.48</v>
      </c>
      <c r="I386" s="248">
        <f t="shared" ref="I386:I399" si="64">F386*H386</f>
        <v>3910.32</v>
      </c>
      <c r="J386" s="248">
        <v>397.25</v>
      </c>
    </row>
    <row r="387" spans="1:10" ht="53.45" customHeight="1" x14ac:dyDescent="0.2">
      <c r="A387" s="247" t="s">
        <v>725</v>
      </c>
      <c r="B387" s="94" t="s">
        <v>120</v>
      </c>
      <c r="C387" s="94" t="s">
        <v>120</v>
      </c>
      <c r="D387" s="97" t="s">
        <v>726</v>
      </c>
      <c r="E387" s="94" t="s">
        <v>352</v>
      </c>
      <c r="F387" s="264">
        <v>3</v>
      </c>
      <c r="G387" s="259">
        <f t="shared" si="63"/>
        <v>122.52</v>
      </c>
      <c r="H387" s="248">
        <f>ROUND(G387*(1+$I$1),2)</f>
        <v>150.09</v>
      </c>
      <c r="I387" s="248">
        <f t="shared" si="64"/>
        <v>450.27</v>
      </c>
      <c r="J387" s="248">
        <v>147.54</v>
      </c>
    </row>
    <row r="388" spans="1:10" ht="53.45" customHeight="1" x14ac:dyDescent="0.2">
      <c r="A388" s="247" t="s">
        <v>727</v>
      </c>
      <c r="B388" s="94" t="s">
        <v>120</v>
      </c>
      <c r="C388" s="94" t="s">
        <v>120</v>
      </c>
      <c r="D388" s="97" t="s">
        <v>728</v>
      </c>
      <c r="E388" s="94" t="s">
        <v>94</v>
      </c>
      <c r="F388" s="248">
        <v>6</v>
      </c>
      <c r="G388" s="259">
        <f t="shared" si="63"/>
        <v>486.81</v>
      </c>
      <c r="H388" s="248">
        <f>ROUND(G388*(1+$I$2),2)</f>
        <v>641.17999999999995</v>
      </c>
      <c r="I388" s="248">
        <f t="shared" si="64"/>
        <v>3847.08</v>
      </c>
      <c r="J388" s="248">
        <v>586.23</v>
      </c>
    </row>
    <row r="389" spans="1:10" ht="53.45" customHeight="1" x14ac:dyDescent="0.2">
      <c r="A389" s="247" t="s">
        <v>729</v>
      </c>
      <c r="B389" s="94" t="s">
        <v>120</v>
      </c>
      <c r="C389" s="94" t="s">
        <v>120</v>
      </c>
      <c r="D389" s="97" t="s">
        <v>730</v>
      </c>
      <c r="E389" s="94" t="s">
        <v>352</v>
      </c>
      <c r="F389" s="264">
        <v>2</v>
      </c>
      <c r="G389" s="259">
        <f t="shared" si="63"/>
        <v>214.49</v>
      </c>
      <c r="H389" s="248">
        <f t="shared" ref="H389:H399" si="65">ROUND(G389*(1+$I$1),2)</f>
        <v>262.75</v>
      </c>
      <c r="I389" s="248">
        <f t="shared" si="64"/>
        <v>525.5</v>
      </c>
      <c r="J389" s="248">
        <v>258.3</v>
      </c>
    </row>
    <row r="390" spans="1:10" ht="53.45" customHeight="1" x14ac:dyDescent="0.2">
      <c r="A390" s="247" t="s">
        <v>731</v>
      </c>
      <c r="B390" s="94" t="s">
        <v>137</v>
      </c>
      <c r="C390" s="94">
        <v>36379</v>
      </c>
      <c r="D390" s="97" t="s">
        <v>732</v>
      </c>
      <c r="E390" s="94" t="s">
        <v>94</v>
      </c>
      <c r="F390" s="264">
        <v>45</v>
      </c>
      <c r="G390" s="259">
        <f t="shared" si="63"/>
        <v>26.07</v>
      </c>
      <c r="H390" s="248">
        <f t="shared" si="65"/>
        <v>31.94</v>
      </c>
      <c r="I390" s="248">
        <f t="shared" si="64"/>
        <v>1437.3</v>
      </c>
      <c r="J390" s="262">
        <v>31.4</v>
      </c>
    </row>
    <row r="391" spans="1:10" ht="53.45" customHeight="1" x14ac:dyDescent="0.2">
      <c r="A391" s="247" t="s">
        <v>733</v>
      </c>
      <c r="B391" s="94" t="s">
        <v>137</v>
      </c>
      <c r="C391" s="94">
        <v>9861</v>
      </c>
      <c r="D391" s="97" t="s">
        <v>734</v>
      </c>
      <c r="E391" s="94" t="s">
        <v>94</v>
      </c>
      <c r="F391" s="264">
        <v>5</v>
      </c>
      <c r="G391" s="259">
        <f t="shared" si="63"/>
        <v>72.67</v>
      </c>
      <c r="H391" s="248">
        <f t="shared" si="65"/>
        <v>89.02</v>
      </c>
      <c r="I391" s="248">
        <f t="shared" si="64"/>
        <v>445.09999999999997</v>
      </c>
      <c r="J391" s="262">
        <v>87.51</v>
      </c>
    </row>
    <row r="392" spans="1:10" ht="53.45" customHeight="1" x14ac:dyDescent="0.2">
      <c r="A392" s="247" t="s">
        <v>735</v>
      </c>
      <c r="B392" s="94" t="s">
        <v>137</v>
      </c>
      <c r="C392" s="94">
        <v>3510</v>
      </c>
      <c r="D392" s="97" t="s">
        <v>736</v>
      </c>
      <c r="E392" s="94" t="s">
        <v>352</v>
      </c>
      <c r="F392" s="264">
        <v>8</v>
      </c>
      <c r="G392" s="259">
        <f t="shared" si="63"/>
        <v>7.57</v>
      </c>
      <c r="H392" s="248">
        <f t="shared" si="65"/>
        <v>9.27</v>
      </c>
      <c r="I392" s="248">
        <f t="shared" si="64"/>
        <v>74.16</v>
      </c>
      <c r="J392" s="262">
        <v>9.1199999999999992</v>
      </c>
    </row>
    <row r="393" spans="1:10" ht="53.45" customHeight="1" x14ac:dyDescent="0.2">
      <c r="A393" s="247" t="s">
        <v>737</v>
      </c>
      <c r="B393" s="94" t="s">
        <v>137</v>
      </c>
      <c r="C393" s="94">
        <v>4215</v>
      </c>
      <c r="D393" s="97" t="s">
        <v>738</v>
      </c>
      <c r="E393" s="94" t="s">
        <v>352</v>
      </c>
      <c r="F393" s="264">
        <v>4</v>
      </c>
      <c r="G393" s="259">
        <f t="shared" si="63"/>
        <v>3.51</v>
      </c>
      <c r="H393" s="248">
        <f t="shared" si="65"/>
        <v>4.3</v>
      </c>
      <c r="I393" s="248">
        <f t="shared" si="64"/>
        <v>17.2</v>
      </c>
      <c r="J393" s="262">
        <v>4.2300000000000004</v>
      </c>
    </row>
    <row r="394" spans="1:10" ht="53.45" customHeight="1" x14ac:dyDescent="0.2">
      <c r="A394" s="247" t="s">
        <v>739</v>
      </c>
      <c r="B394" s="94" t="s">
        <v>137</v>
      </c>
      <c r="C394" s="94">
        <v>20055</v>
      </c>
      <c r="D394" s="97" t="s">
        <v>740</v>
      </c>
      <c r="E394" s="94" t="s">
        <v>352</v>
      </c>
      <c r="F394" s="264">
        <v>4</v>
      </c>
      <c r="G394" s="259">
        <f t="shared" si="63"/>
        <v>14.81</v>
      </c>
      <c r="H394" s="248">
        <f t="shared" si="65"/>
        <v>18.14</v>
      </c>
      <c r="I394" s="248">
        <f t="shared" si="64"/>
        <v>72.56</v>
      </c>
      <c r="J394" s="262">
        <v>17.829999999999998</v>
      </c>
    </row>
    <row r="395" spans="1:10" ht="53.45" customHeight="1" x14ac:dyDescent="0.2">
      <c r="A395" s="247" t="s">
        <v>741</v>
      </c>
      <c r="B395" s="94" t="s">
        <v>137</v>
      </c>
      <c r="C395" s="94">
        <v>41936</v>
      </c>
      <c r="D395" s="97" t="s">
        <v>1255</v>
      </c>
      <c r="E395" s="94" t="s">
        <v>94</v>
      </c>
      <c r="F395" s="264">
        <v>24</v>
      </c>
      <c r="G395" s="259">
        <f t="shared" si="63"/>
        <v>24.9</v>
      </c>
      <c r="H395" s="248">
        <f t="shared" si="65"/>
        <v>30.5</v>
      </c>
      <c r="I395" s="248">
        <f t="shared" si="64"/>
        <v>732</v>
      </c>
      <c r="J395" s="262">
        <v>29.99</v>
      </c>
    </row>
    <row r="396" spans="1:10" ht="53.45" customHeight="1" x14ac:dyDescent="0.2">
      <c r="A396" s="247" t="s">
        <v>742</v>
      </c>
      <c r="B396" s="94" t="s">
        <v>137</v>
      </c>
      <c r="C396" s="94">
        <v>26047</v>
      </c>
      <c r="D396" s="97" t="s">
        <v>743</v>
      </c>
      <c r="E396" s="94" t="s">
        <v>352</v>
      </c>
      <c r="F396" s="264">
        <v>2</v>
      </c>
      <c r="G396" s="259">
        <f t="shared" si="63"/>
        <v>84.59</v>
      </c>
      <c r="H396" s="248">
        <f t="shared" si="65"/>
        <v>103.62</v>
      </c>
      <c r="I396" s="248">
        <f t="shared" si="64"/>
        <v>207.24</v>
      </c>
      <c r="J396" s="262">
        <v>101.87</v>
      </c>
    </row>
    <row r="397" spans="1:10" ht="53.45" customHeight="1" x14ac:dyDescent="0.2">
      <c r="A397" s="247" t="s">
        <v>744</v>
      </c>
      <c r="B397" s="94" t="s">
        <v>137</v>
      </c>
      <c r="C397" s="94">
        <v>20174</v>
      </c>
      <c r="D397" s="97" t="s">
        <v>745</v>
      </c>
      <c r="E397" s="94" t="s">
        <v>352</v>
      </c>
      <c r="F397" s="264">
        <v>4</v>
      </c>
      <c r="G397" s="259">
        <f t="shared" si="63"/>
        <v>39.82</v>
      </c>
      <c r="H397" s="248">
        <f t="shared" si="65"/>
        <v>48.78</v>
      </c>
      <c r="I397" s="248">
        <f t="shared" si="64"/>
        <v>195.12</v>
      </c>
      <c r="J397" s="262">
        <v>47.95</v>
      </c>
    </row>
    <row r="398" spans="1:10" ht="53.45" customHeight="1" x14ac:dyDescent="0.2">
      <c r="A398" s="247" t="s">
        <v>746</v>
      </c>
      <c r="B398" s="94" t="s">
        <v>170</v>
      </c>
      <c r="C398" s="94">
        <v>35000182</v>
      </c>
      <c r="D398" s="98" t="s">
        <v>389</v>
      </c>
      <c r="E398" s="94" t="s">
        <v>143</v>
      </c>
      <c r="F398" s="248">
        <v>2</v>
      </c>
      <c r="G398" s="259">
        <f t="shared" si="63"/>
        <v>662.53</v>
      </c>
      <c r="H398" s="248">
        <f t="shared" si="65"/>
        <v>811.6</v>
      </c>
      <c r="I398" s="248">
        <f t="shared" si="64"/>
        <v>1623.2</v>
      </c>
      <c r="J398" s="259">
        <v>797.85</v>
      </c>
    </row>
    <row r="399" spans="1:10" ht="53.45" customHeight="1" x14ac:dyDescent="0.2">
      <c r="A399" s="247" t="s">
        <v>747</v>
      </c>
      <c r="B399" s="94" t="s">
        <v>137</v>
      </c>
      <c r="C399" s="94">
        <v>1952</v>
      </c>
      <c r="D399" s="97" t="s">
        <v>748</v>
      </c>
      <c r="E399" s="94" t="s">
        <v>352</v>
      </c>
      <c r="F399" s="264">
        <v>4</v>
      </c>
      <c r="G399" s="259">
        <f t="shared" si="63"/>
        <v>68.87</v>
      </c>
      <c r="H399" s="248">
        <f t="shared" si="65"/>
        <v>84.37</v>
      </c>
      <c r="I399" s="248">
        <f t="shared" si="64"/>
        <v>337.48</v>
      </c>
      <c r="J399" s="262">
        <v>82.93</v>
      </c>
    </row>
    <row r="400" spans="1:10" ht="53.45" customHeight="1" x14ac:dyDescent="0.2">
      <c r="A400" s="252" t="s">
        <v>749</v>
      </c>
      <c r="B400" s="253"/>
      <c r="C400" s="254"/>
      <c r="D400" s="96" t="s">
        <v>425</v>
      </c>
      <c r="E400" s="254"/>
      <c r="F400" s="255"/>
      <c r="G400" s="255"/>
      <c r="H400" s="255"/>
      <c r="I400" s="256"/>
      <c r="J400" s="255"/>
    </row>
    <row r="401" spans="1:10" ht="53.45" customHeight="1" x14ac:dyDescent="0.2">
      <c r="A401" s="247" t="s">
        <v>750</v>
      </c>
      <c r="B401" s="94" t="s">
        <v>751</v>
      </c>
      <c r="C401" s="94" t="s">
        <v>751</v>
      </c>
      <c r="D401" s="97" t="s">
        <v>752</v>
      </c>
      <c r="E401" s="94" t="s">
        <v>352</v>
      </c>
      <c r="F401" s="248">
        <v>1</v>
      </c>
      <c r="G401" s="259">
        <f>ROUND(J401-(J401*$K$6),2)</f>
        <v>5042.1899999999996</v>
      </c>
      <c r="H401" s="248">
        <f>ROUND(G401*(1+$I$2),2)</f>
        <v>6641.07</v>
      </c>
      <c r="I401" s="248">
        <f>F401*H401</f>
        <v>6641.07</v>
      </c>
      <c r="J401" s="248">
        <v>6072</v>
      </c>
    </row>
    <row r="402" spans="1:10" ht="53.45" customHeight="1" x14ac:dyDescent="0.2">
      <c r="A402" s="252" t="s">
        <v>753</v>
      </c>
      <c r="B402" s="253"/>
      <c r="C402" s="253"/>
      <c r="D402" s="96" t="s">
        <v>754</v>
      </c>
      <c r="E402" s="254"/>
      <c r="F402" s="255"/>
      <c r="G402" s="255">
        <v>0</v>
      </c>
      <c r="H402" s="255"/>
      <c r="I402" s="256">
        <f>SUM(I404:I438)</f>
        <v>315837.38617000001</v>
      </c>
      <c r="J402" s="255">
        <v>0</v>
      </c>
    </row>
    <row r="403" spans="1:10" ht="53.45" customHeight="1" x14ac:dyDescent="0.2">
      <c r="A403" s="252" t="s">
        <v>755</v>
      </c>
      <c r="B403" s="253"/>
      <c r="C403" s="254"/>
      <c r="D403" s="96" t="s">
        <v>165</v>
      </c>
      <c r="E403" s="254"/>
      <c r="F403" s="255"/>
      <c r="G403" s="255"/>
      <c r="H403" s="255"/>
      <c r="I403" s="256"/>
      <c r="J403" s="255"/>
    </row>
    <row r="404" spans="1:10" ht="53.45" customHeight="1" x14ac:dyDescent="0.2">
      <c r="A404" s="247" t="s">
        <v>756</v>
      </c>
      <c r="B404" s="267" t="s">
        <v>137</v>
      </c>
      <c r="C404" s="268" t="s">
        <v>675</v>
      </c>
      <c r="D404" s="98" t="s">
        <v>676</v>
      </c>
      <c r="E404" s="94" t="s">
        <v>187</v>
      </c>
      <c r="F404" s="248">
        <v>50.24</v>
      </c>
      <c r="G404" s="259">
        <f>ROUND(J404-(J404*$K$6),2)</f>
        <v>2.99</v>
      </c>
      <c r="H404" s="248">
        <f>ROUND(G404*(1+$I$2),2)</f>
        <v>3.94</v>
      </c>
      <c r="I404" s="248">
        <f>F404*H404</f>
        <v>197.94560000000001</v>
      </c>
      <c r="J404" s="262">
        <v>3.6</v>
      </c>
    </row>
    <row r="405" spans="1:10" ht="53.45" customHeight="1" x14ac:dyDescent="0.2">
      <c r="A405" s="252" t="s">
        <v>757</v>
      </c>
      <c r="B405" s="253"/>
      <c r="C405" s="254"/>
      <c r="D405" s="96" t="s">
        <v>295</v>
      </c>
      <c r="E405" s="254"/>
      <c r="F405" s="255"/>
      <c r="G405" s="255"/>
      <c r="H405" s="255"/>
      <c r="I405" s="256"/>
      <c r="J405" s="255"/>
    </row>
    <row r="406" spans="1:10" ht="53.45" customHeight="1" x14ac:dyDescent="0.2">
      <c r="A406" s="247" t="s">
        <v>758</v>
      </c>
      <c r="B406" s="94" t="s">
        <v>137</v>
      </c>
      <c r="C406" s="94">
        <v>90091</v>
      </c>
      <c r="D406" s="97" t="s">
        <v>1247</v>
      </c>
      <c r="E406" s="94" t="s">
        <v>179</v>
      </c>
      <c r="F406" s="264">
        <v>44.77</v>
      </c>
      <c r="G406" s="259">
        <f t="shared" ref="G406:G411" si="66">ROUND(J406-(J406*$K$6),2)</f>
        <v>3.63</v>
      </c>
      <c r="H406" s="248">
        <f t="shared" ref="H406:H411" si="67">ROUND(G406*(1+$I$2),2)</f>
        <v>4.78</v>
      </c>
      <c r="I406" s="248">
        <f t="shared" ref="I406:I411" si="68">F406*H406</f>
        <v>214.00060000000002</v>
      </c>
      <c r="J406" s="262">
        <v>4.37</v>
      </c>
    </row>
    <row r="407" spans="1:10" ht="53.45" customHeight="1" x14ac:dyDescent="0.2">
      <c r="A407" s="247" t="s">
        <v>759</v>
      </c>
      <c r="B407" s="267" t="s">
        <v>137</v>
      </c>
      <c r="C407" s="94">
        <v>94097</v>
      </c>
      <c r="D407" s="97" t="s">
        <v>1248</v>
      </c>
      <c r="E407" s="94" t="s">
        <v>187</v>
      </c>
      <c r="F407" s="248">
        <v>63.96</v>
      </c>
      <c r="G407" s="259">
        <f t="shared" si="66"/>
        <v>3.21</v>
      </c>
      <c r="H407" s="248">
        <f t="shared" si="67"/>
        <v>4.2300000000000004</v>
      </c>
      <c r="I407" s="248">
        <f t="shared" si="68"/>
        <v>270.55080000000004</v>
      </c>
      <c r="J407" s="262">
        <v>3.86</v>
      </c>
    </row>
    <row r="408" spans="1:10" ht="53.45" customHeight="1" x14ac:dyDescent="0.2">
      <c r="A408" s="247" t="s">
        <v>760</v>
      </c>
      <c r="B408" s="269" t="s">
        <v>137</v>
      </c>
      <c r="C408" s="270">
        <v>93382</v>
      </c>
      <c r="D408" s="100" t="s">
        <v>310</v>
      </c>
      <c r="E408" s="94" t="s">
        <v>179</v>
      </c>
      <c r="F408" s="248">
        <v>2.25</v>
      </c>
      <c r="G408" s="259">
        <f t="shared" si="66"/>
        <v>14.7</v>
      </c>
      <c r="H408" s="248">
        <f t="shared" si="67"/>
        <v>19.36</v>
      </c>
      <c r="I408" s="248">
        <f t="shared" si="68"/>
        <v>43.56</v>
      </c>
      <c r="J408" s="262">
        <v>17.7</v>
      </c>
    </row>
    <row r="409" spans="1:10" ht="53.45" customHeight="1" x14ac:dyDescent="0.2">
      <c r="A409" s="247" t="s">
        <v>761</v>
      </c>
      <c r="B409" s="269" t="s">
        <v>137</v>
      </c>
      <c r="C409" s="270">
        <v>72896</v>
      </c>
      <c r="D409" s="100" t="s">
        <v>191</v>
      </c>
      <c r="E409" s="94" t="s">
        <v>179</v>
      </c>
      <c r="F409" s="264">
        <v>51.02</v>
      </c>
      <c r="G409" s="259">
        <f t="shared" si="66"/>
        <v>2.14</v>
      </c>
      <c r="H409" s="248">
        <f t="shared" si="67"/>
        <v>2.82</v>
      </c>
      <c r="I409" s="248">
        <f t="shared" si="68"/>
        <v>143.87639999999999</v>
      </c>
      <c r="J409" s="262">
        <v>2.58</v>
      </c>
    </row>
    <row r="410" spans="1:10" ht="53.45" customHeight="1" x14ac:dyDescent="0.2">
      <c r="A410" s="247" t="s">
        <v>762</v>
      </c>
      <c r="B410" s="269" t="s">
        <v>137</v>
      </c>
      <c r="C410" s="270">
        <v>93588</v>
      </c>
      <c r="D410" s="100" t="s">
        <v>313</v>
      </c>
      <c r="E410" s="94" t="s">
        <v>194</v>
      </c>
      <c r="F410" s="264">
        <v>510.23</v>
      </c>
      <c r="G410" s="259">
        <f t="shared" si="66"/>
        <v>1.08</v>
      </c>
      <c r="H410" s="248">
        <f t="shared" si="67"/>
        <v>1.42</v>
      </c>
      <c r="I410" s="248">
        <f t="shared" si="68"/>
        <v>724.52660000000003</v>
      </c>
      <c r="J410" s="262">
        <v>1.3</v>
      </c>
    </row>
    <row r="411" spans="1:10" ht="53.45" customHeight="1" x14ac:dyDescent="0.2">
      <c r="A411" s="247" t="s">
        <v>763</v>
      </c>
      <c r="B411" s="269" t="s">
        <v>137</v>
      </c>
      <c r="C411" s="270" t="s">
        <v>196</v>
      </c>
      <c r="D411" s="101" t="s">
        <v>197</v>
      </c>
      <c r="E411" s="94" t="s">
        <v>179</v>
      </c>
      <c r="F411" s="248">
        <v>51.02</v>
      </c>
      <c r="G411" s="259">
        <f t="shared" si="66"/>
        <v>1.1299999999999999</v>
      </c>
      <c r="H411" s="248">
        <f t="shared" si="67"/>
        <v>1.49</v>
      </c>
      <c r="I411" s="248">
        <f t="shared" si="68"/>
        <v>76.019800000000004</v>
      </c>
      <c r="J411" s="262">
        <v>1.36</v>
      </c>
    </row>
    <row r="412" spans="1:10" ht="53.45" customHeight="1" x14ac:dyDescent="0.2">
      <c r="A412" s="252" t="s">
        <v>764</v>
      </c>
      <c r="B412" s="253"/>
      <c r="C412" s="254"/>
      <c r="D412" s="96" t="s">
        <v>330</v>
      </c>
      <c r="E412" s="254"/>
      <c r="F412" s="255"/>
      <c r="G412" s="255"/>
      <c r="H412" s="255"/>
      <c r="I412" s="256"/>
      <c r="J412" s="255"/>
    </row>
    <row r="413" spans="1:10" ht="53.45" customHeight="1" x14ac:dyDescent="0.2">
      <c r="A413" s="247" t="s">
        <v>765</v>
      </c>
      <c r="B413" s="267" t="s">
        <v>170</v>
      </c>
      <c r="C413" s="268">
        <v>65000250</v>
      </c>
      <c r="D413" s="98" t="s">
        <v>686</v>
      </c>
      <c r="E413" s="94" t="s">
        <v>187</v>
      </c>
      <c r="F413" s="248">
        <v>356.51</v>
      </c>
      <c r="G413" s="259">
        <f t="shared" ref="G413:G428" si="69">ROUND(J413-(J413*$K$6),2)</f>
        <v>83.65</v>
      </c>
      <c r="H413" s="248">
        <f t="shared" ref="H413:H427" si="70">ROUND(G413*(1+$I$2),2)</f>
        <v>110.18</v>
      </c>
      <c r="I413" s="248">
        <f t="shared" ref="I413:I427" si="71">F413*H413</f>
        <v>39280.271800000002</v>
      </c>
      <c r="J413" s="280">
        <v>100.73</v>
      </c>
    </row>
    <row r="414" spans="1:10" ht="53.45" customHeight="1" x14ac:dyDescent="0.2">
      <c r="A414" s="247" t="s">
        <v>766</v>
      </c>
      <c r="B414" s="269" t="s">
        <v>151</v>
      </c>
      <c r="C414" s="94" t="s">
        <v>1276</v>
      </c>
      <c r="D414" s="100" t="s">
        <v>688</v>
      </c>
      <c r="E414" s="94" t="s">
        <v>187</v>
      </c>
      <c r="F414" s="248">
        <v>60.16</v>
      </c>
      <c r="G414" s="259">
        <f t="shared" si="69"/>
        <v>51.06</v>
      </c>
      <c r="H414" s="248">
        <f t="shared" si="70"/>
        <v>67.25</v>
      </c>
      <c r="I414" s="248">
        <f t="shared" si="71"/>
        <v>4045.7599999999998</v>
      </c>
      <c r="J414" s="259">
        <v>61.49</v>
      </c>
    </row>
    <row r="415" spans="1:10" ht="53.45" customHeight="1" x14ac:dyDescent="0.2">
      <c r="A415" s="247" t="s">
        <v>767</v>
      </c>
      <c r="B415" s="269" t="s">
        <v>170</v>
      </c>
      <c r="C415" s="270">
        <v>65000251</v>
      </c>
      <c r="D415" s="100" t="s">
        <v>690</v>
      </c>
      <c r="E415" s="94" t="s">
        <v>187</v>
      </c>
      <c r="F415" s="248">
        <f>F413/5*1.5</f>
        <v>106.95299999999999</v>
      </c>
      <c r="G415" s="259">
        <f t="shared" si="69"/>
        <v>9.5500000000000007</v>
      </c>
      <c r="H415" s="248">
        <f t="shared" si="70"/>
        <v>12.58</v>
      </c>
      <c r="I415" s="248">
        <f t="shared" si="71"/>
        <v>1345.4687399999998</v>
      </c>
      <c r="J415" s="281">
        <v>11.5</v>
      </c>
    </row>
    <row r="416" spans="1:10" ht="53.45" customHeight="1" x14ac:dyDescent="0.2">
      <c r="A416" s="247" t="s">
        <v>768</v>
      </c>
      <c r="B416" s="269" t="s">
        <v>170</v>
      </c>
      <c r="C416" s="270">
        <v>65000252</v>
      </c>
      <c r="D416" s="100" t="s">
        <v>692</v>
      </c>
      <c r="E416" s="94" t="s">
        <v>187</v>
      </c>
      <c r="F416" s="248">
        <f>F413+F414-F415</f>
        <v>309.71699999999998</v>
      </c>
      <c r="G416" s="259">
        <f t="shared" si="69"/>
        <v>19.809999999999999</v>
      </c>
      <c r="H416" s="248">
        <f t="shared" si="70"/>
        <v>26.09</v>
      </c>
      <c r="I416" s="248">
        <f t="shared" si="71"/>
        <v>8080.5165299999999</v>
      </c>
      <c r="J416" s="281">
        <v>23.86</v>
      </c>
    </row>
    <row r="417" spans="1:10" ht="53.45" customHeight="1" x14ac:dyDescent="0.2">
      <c r="A417" s="247" t="s">
        <v>769</v>
      </c>
      <c r="B417" s="267" t="s">
        <v>137</v>
      </c>
      <c r="C417" s="94">
        <v>83534</v>
      </c>
      <c r="D417" s="97" t="s">
        <v>1250</v>
      </c>
      <c r="E417" s="94" t="s">
        <v>179</v>
      </c>
      <c r="F417" s="248">
        <v>6.4</v>
      </c>
      <c r="G417" s="259">
        <f t="shared" si="69"/>
        <v>335.17</v>
      </c>
      <c r="H417" s="248">
        <f t="shared" si="70"/>
        <v>441.45</v>
      </c>
      <c r="I417" s="248">
        <f t="shared" si="71"/>
        <v>2825.28</v>
      </c>
      <c r="J417" s="263">
        <v>403.63</v>
      </c>
    </row>
    <row r="418" spans="1:10" ht="53.45" customHeight="1" x14ac:dyDescent="0.2">
      <c r="A418" s="247" t="s">
        <v>770</v>
      </c>
      <c r="B418" s="267" t="s">
        <v>137</v>
      </c>
      <c r="C418" s="94">
        <v>83534</v>
      </c>
      <c r="D418" s="97" t="s">
        <v>1250</v>
      </c>
      <c r="E418" s="94" t="s">
        <v>179</v>
      </c>
      <c r="F418" s="248">
        <v>2.16</v>
      </c>
      <c r="G418" s="259">
        <f t="shared" si="69"/>
        <v>335.17</v>
      </c>
      <c r="H418" s="248">
        <f t="shared" si="70"/>
        <v>441.45</v>
      </c>
      <c r="I418" s="248">
        <f t="shared" si="71"/>
        <v>953.53200000000004</v>
      </c>
      <c r="J418" s="262">
        <v>403.63</v>
      </c>
    </row>
    <row r="419" spans="1:10" ht="53.45" customHeight="1" x14ac:dyDescent="0.2">
      <c r="A419" s="247" t="s">
        <v>771</v>
      </c>
      <c r="B419" s="269" t="s">
        <v>151</v>
      </c>
      <c r="C419" s="270" t="s">
        <v>335</v>
      </c>
      <c r="D419" s="100" t="s">
        <v>336</v>
      </c>
      <c r="E419" s="268" t="s">
        <v>179</v>
      </c>
      <c r="F419" s="248">
        <v>77.92</v>
      </c>
      <c r="G419" s="259">
        <f t="shared" si="69"/>
        <v>318.68</v>
      </c>
      <c r="H419" s="248">
        <f t="shared" si="70"/>
        <v>419.73</v>
      </c>
      <c r="I419" s="248">
        <f t="shared" si="71"/>
        <v>32705.361600000004</v>
      </c>
      <c r="J419" s="262">
        <v>383.77</v>
      </c>
    </row>
    <row r="420" spans="1:10" ht="53.45" customHeight="1" x14ac:dyDescent="0.2">
      <c r="A420" s="247" t="s">
        <v>772</v>
      </c>
      <c r="B420" s="269" t="s">
        <v>137</v>
      </c>
      <c r="C420" s="270" t="s">
        <v>338</v>
      </c>
      <c r="D420" s="100" t="s">
        <v>566</v>
      </c>
      <c r="E420" s="94" t="s">
        <v>179</v>
      </c>
      <c r="F420" s="248">
        <f>F417+F418</f>
        <v>8.56</v>
      </c>
      <c r="G420" s="259">
        <f t="shared" si="69"/>
        <v>68.819999999999993</v>
      </c>
      <c r="H420" s="248">
        <f t="shared" si="70"/>
        <v>90.64</v>
      </c>
      <c r="I420" s="248">
        <f t="shared" si="71"/>
        <v>775.87840000000006</v>
      </c>
      <c r="J420" s="262">
        <v>82.87</v>
      </c>
    </row>
    <row r="421" spans="1:10" ht="53.45" customHeight="1" x14ac:dyDescent="0.2">
      <c r="A421" s="247" t="s">
        <v>773</v>
      </c>
      <c r="B421" s="269" t="s">
        <v>151</v>
      </c>
      <c r="C421" s="270" t="s">
        <v>64</v>
      </c>
      <c r="D421" s="100" t="s">
        <v>65</v>
      </c>
      <c r="E421" s="94" t="s">
        <v>341</v>
      </c>
      <c r="F421" s="248">
        <v>11465.96</v>
      </c>
      <c r="G421" s="259">
        <f t="shared" si="69"/>
        <v>5.78</v>
      </c>
      <c r="H421" s="248">
        <f t="shared" si="70"/>
        <v>7.61</v>
      </c>
      <c r="I421" s="248">
        <f t="shared" si="71"/>
        <v>87255.955600000001</v>
      </c>
      <c r="J421" s="262">
        <v>6.96</v>
      </c>
    </row>
    <row r="422" spans="1:10" ht="53.45" customHeight="1" x14ac:dyDescent="0.2">
      <c r="A422" s="247" t="s">
        <v>774</v>
      </c>
      <c r="B422" s="267" t="s">
        <v>137</v>
      </c>
      <c r="C422" s="268" t="s">
        <v>343</v>
      </c>
      <c r="D422" s="98" t="s">
        <v>344</v>
      </c>
      <c r="E422" s="94" t="s">
        <v>140</v>
      </c>
      <c r="F422" s="248">
        <v>312.62</v>
      </c>
      <c r="G422" s="259">
        <f t="shared" si="69"/>
        <v>38.369999999999997</v>
      </c>
      <c r="H422" s="248">
        <f t="shared" si="70"/>
        <v>50.54</v>
      </c>
      <c r="I422" s="248">
        <f t="shared" si="71"/>
        <v>15799.8148</v>
      </c>
      <c r="J422" s="262">
        <v>46.21</v>
      </c>
    </row>
    <row r="423" spans="1:10" ht="53.45" customHeight="1" x14ac:dyDescent="0.2">
      <c r="A423" s="247" t="s">
        <v>775</v>
      </c>
      <c r="B423" s="267" t="s">
        <v>137</v>
      </c>
      <c r="C423" s="94" t="s">
        <v>776</v>
      </c>
      <c r="D423" s="97" t="s">
        <v>777</v>
      </c>
      <c r="E423" s="94" t="s">
        <v>179</v>
      </c>
      <c r="F423" s="248">
        <v>49.04</v>
      </c>
      <c r="G423" s="259">
        <f t="shared" si="69"/>
        <v>109.32</v>
      </c>
      <c r="H423" s="248">
        <f t="shared" si="70"/>
        <v>143.99</v>
      </c>
      <c r="I423" s="248">
        <f t="shared" si="71"/>
        <v>7061.2696000000005</v>
      </c>
      <c r="J423" s="262">
        <v>131.65</v>
      </c>
    </row>
    <row r="424" spans="1:10" ht="53.45" customHeight="1" x14ac:dyDescent="0.2">
      <c r="A424" s="247" t="s">
        <v>778</v>
      </c>
      <c r="B424" s="267" t="s">
        <v>137</v>
      </c>
      <c r="C424" s="94">
        <v>73665</v>
      </c>
      <c r="D424" s="97" t="s">
        <v>1263</v>
      </c>
      <c r="E424" s="94" t="s">
        <v>94</v>
      </c>
      <c r="F424" s="248">
        <v>4.9000000000000004</v>
      </c>
      <c r="G424" s="259">
        <f t="shared" si="69"/>
        <v>40.840000000000003</v>
      </c>
      <c r="H424" s="248">
        <f t="shared" si="70"/>
        <v>53.79</v>
      </c>
      <c r="I424" s="248">
        <f t="shared" si="71"/>
        <v>263.57100000000003</v>
      </c>
      <c r="J424" s="262">
        <v>49.18</v>
      </c>
    </row>
    <row r="425" spans="1:10" ht="53.45" customHeight="1" x14ac:dyDescent="0.2">
      <c r="A425" s="247" t="s">
        <v>779</v>
      </c>
      <c r="B425" s="94" t="s">
        <v>137</v>
      </c>
      <c r="C425" s="94" t="s">
        <v>780</v>
      </c>
      <c r="D425" s="97" t="s">
        <v>781</v>
      </c>
      <c r="E425" s="94" t="s">
        <v>140</v>
      </c>
      <c r="F425" s="248">
        <v>5.6</v>
      </c>
      <c r="G425" s="259">
        <f t="shared" si="69"/>
        <v>239.69</v>
      </c>
      <c r="H425" s="248">
        <f t="shared" si="70"/>
        <v>315.7</v>
      </c>
      <c r="I425" s="248">
        <f t="shared" si="71"/>
        <v>1767.9199999999998</v>
      </c>
      <c r="J425" s="262">
        <v>288.64</v>
      </c>
    </row>
    <row r="426" spans="1:10" ht="53.45" customHeight="1" x14ac:dyDescent="0.2">
      <c r="A426" s="257" t="s">
        <v>782</v>
      </c>
      <c r="B426" s="258" t="s">
        <v>120</v>
      </c>
      <c r="C426" s="258" t="s">
        <v>120</v>
      </c>
      <c r="D426" s="190" t="s">
        <v>783</v>
      </c>
      <c r="E426" s="258" t="s">
        <v>352</v>
      </c>
      <c r="F426" s="259">
        <v>1</v>
      </c>
      <c r="G426" s="259">
        <f t="shared" si="69"/>
        <v>65601.600000000006</v>
      </c>
      <c r="H426" s="259">
        <f t="shared" si="70"/>
        <v>86403.87</v>
      </c>
      <c r="I426" s="259">
        <f t="shared" si="71"/>
        <v>86403.87</v>
      </c>
      <c r="J426" s="259">
        <v>79000</v>
      </c>
    </row>
    <row r="427" spans="1:10" ht="53.45" customHeight="1" x14ac:dyDescent="0.2">
      <c r="A427" s="247" t="s">
        <v>784</v>
      </c>
      <c r="B427" s="94" t="s">
        <v>120</v>
      </c>
      <c r="C427" s="94" t="s">
        <v>120</v>
      </c>
      <c r="D427" s="97" t="s">
        <v>785</v>
      </c>
      <c r="E427" s="94" t="s">
        <v>187</v>
      </c>
      <c r="F427" s="248">
        <v>4.13</v>
      </c>
      <c r="G427" s="259">
        <f t="shared" si="69"/>
        <v>1702.61</v>
      </c>
      <c r="H427" s="248">
        <f t="shared" si="70"/>
        <v>2242.5100000000002</v>
      </c>
      <c r="I427" s="248">
        <f t="shared" si="71"/>
        <v>9261.5663000000004</v>
      </c>
      <c r="J427" s="248">
        <v>2050.35</v>
      </c>
    </row>
    <row r="428" spans="1:10" ht="53.45" customHeight="1" x14ac:dyDescent="0.2">
      <c r="A428" s="247" t="s">
        <v>786</v>
      </c>
      <c r="B428" s="94" t="s">
        <v>120</v>
      </c>
      <c r="C428" s="94" t="s">
        <v>120</v>
      </c>
      <c r="D428" s="97" t="s">
        <v>787</v>
      </c>
      <c r="E428" s="94" t="s">
        <v>352</v>
      </c>
      <c r="F428" s="248">
        <v>1</v>
      </c>
      <c r="G428" s="259">
        <f t="shared" si="69"/>
        <v>3990.77</v>
      </c>
      <c r="H428" s="248">
        <f>ROUND(G428*(1+$I$2),2)</f>
        <v>5256.24</v>
      </c>
      <c r="I428" s="248">
        <f>F428*H428</f>
        <v>5256.24</v>
      </c>
      <c r="J428" s="248">
        <v>4805.84</v>
      </c>
    </row>
    <row r="429" spans="1:10" ht="53.45" customHeight="1" x14ac:dyDescent="0.2">
      <c r="A429" s="252" t="s">
        <v>788</v>
      </c>
      <c r="B429" s="253"/>
      <c r="C429" s="253"/>
      <c r="D429" s="96" t="s">
        <v>614</v>
      </c>
      <c r="E429" s="254"/>
      <c r="F429" s="255"/>
      <c r="G429" s="255"/>
      <c r="H429" s="255"/>
      <c r="I429" s="256"/>
      <c r="J429" s="255"/>
    </row>
    <row r="430" spans="1:10" ht="53.45" customHeight="1" x14ac:dyDescent="0.2">
      <c r="A430" s="247" t="s">
        <v>789</v>
      </c>
      <c r="B430" s="94" t="s">
        <v>120</v>
      </c>
      <c r="C430" s="94" t="s">
        <v>120</v>
      </c>
      <c r="D430" s="97" t="s">
        <v>790</v>
      </c>
      <c r="E430" s="94" t="s">
        <v>352</v>
      </c>
      <c r="F430" s="248">
        <v>1</v>
      </c>
      <c r="G430" s="259">
        <f t="shared" ref="G430:G438" si="72">ROUND(J430-(J430*$K$6),2)</f>
        <v>321.52</v>
      </c>
      <c r="H430" s="248">
        <f t="shared" ref="H430:H436" si="73">ROUND(G430*(1+$I$1),2)</f>
        <v>393.86</v>
      </c>
      <c r="I430" s="248">
        <f t="shared" ref="I430:I436" si="74">F430*H430</f>
        <v>393.86</v>
      </c>
      <c r="J430" s="248">
        <v>387.19</v>
      </c>
    </row>
    <row r="431" spans="1:10" ht="53.45" customHeight="1" x14ac:dyDescent="0.2">
      <c r="A431" s="247" t="s">
        <v>791</v>
      </c>
      <c r="B431" s="94" t="s">
        <v>120</v>
      </c>
      <c r="C431" s="94" t="s">
        <v>120</v>
      </c>
      <c r="D431" s="97" t="s">
        <v>792</v>
      </c>
      <c r="E431" s="94" t="s">
        <v>94</v>
      </c>
      <c r="F431" s="248">
        <v>5</v>
      </c>
      <c r="G431" s="259">
        <f t="shared" si="72"/>
        <v>486.81</v>
      </c>
      <c r="H431" s="248">
        <f t="shared" si="73"/>
        <v>596.34</v>
      </c>
      <c r="I431" s="248">
        <f t="shared" si="74"/>
        <v>2981.7000000000003</v>
      </c>
      <c r="J431" s="248">
        <v>586.23</v>
      </c>
    </row>
    <row r="432" spans="1:10" ht="53.45" customHeight="1" x14ac:dyDescent="0.2">
      <c r="A432" s="247" t="s">
        <v>793</v>
      </c>
      <c r="B432" s="94" t="s">
        <v>120</v>
      </c>
      <c r="C432" s="94" t="s">
        <v>120</v>
      </c>
      <c r="D432" s="97" t="s">
        <v>794</v>
      </c>
      <c r="E432" s="94" t="s">
        <v>352</v>
      </c>
      <c r="F432" s="248">
        <v>2</v>
      </c>
      <c r="G432" s="259">
        <f t="shared" si="72"/>
        <v>214.49</v>
      </c>
      <c r="H432" s="248">
        <f t="shared" si="73"/>
        <v>262.75</v>
      </c>
      <c r="I432" s="248">
        <f t="shared" si="74"/>
        <v>525.5</v>
      </c>
      <c r="J432" s="248">
        <v>258.3</v>
      </c>
    </row>
    <row r="433" spans="1:10" ht="53.45" customHeight="1" x14ac:dyDescent="0.2">
      <c r="A433" s="247" t="s">
        <v>795</v>
      </c>
      <c r="B433" s="94" t="s">
        <v>120</v>
      </c>
      <c r="C433" s="94" t="s">
        <v>120</v>
      </c>
      <c r="D433" s="97" t="s">
        <v>796</v>
      </c>
      <c r="E433" s="94" t="s">
        <v>352</v>
      </c>
      <c r="F433" s="248">
        <v>1</v>
      </c>
      <c r="G433" s="259">
        <f t="shared" si="72"/>
        <v>864.41</v>
      </c>
      <c r="H433" s="248">
        <f t="shared" si="73"/>
        <v>1058.9000000000001</v>
      </c>
      <c r="I433" s="248">
        <f t="shared" si="74"/>
        <v>1058.9000000000001</v>
      </c>
      <c r="J433" s="248">
        <v>1040.96</v>
      </c>
    </row>
    <row r="434" spans="1:10" ht="53.45" customHeight="1" x14ac:dyDescent="0.2">
      <c r="A434" s="247" t="s">
        <v>797</v>
      </c>
      <c r="B434" s="94" t="s">
        <v>120</v>
      </c>
      <c r="C434" s="94" t="s">
        <v>120</v>
      </c>
      <c r="D434" s="97" t="s">
        <v>798</v>
      </c>
      <c r="E434" s="94" t="s">
        <v>352</v>
      </c>
      <c r="F434" s="248">
        <v>1</v>
      </c>
      <c r="G434" s="259">
        <f t="shared" si="72"/>
        <v>1554.97</v>
      </c>
      <c r="H434" s="248">
        <f t="shared" si="73"/>
        <v>1904.84</v>
      </c>
      <c r="I434" s="248">
        <f t="shared" si="74"/>
        <v>1904.84</v>
      </c>
      <c r="J434" s="248">
        <v>1872.56</v>
      </c>
    </row>
    <row r="435" spans="1:10" ht="53.45" customHeight="1" x14ac:dyDescent="0.2">
      <c r="A435" s="247" t="s">
        <v>799</v>
      </c>
      <c r="B435" s="94" t="s">
        <v>170</v>
      </c>
      <c r="C435" s="94">
        <v>35000189</v>
      </c>
      <c r="D435" s="97" t="s">
        <v>383</v>
      </c>
      <c r="E435" s="94" t="s">
        <v>352</v>
      </c>
      <c r="F435" s="248">
        <v>2</v>
      </c>
      <c r="G435" s="259">
        <f t="shared" si="72"/>
        <v>233.18</v>
      </c>
      <c r="H435" s="248">
        <f t="shared" si="73"/>
        <v>285.64999999999998</v>
      </c>
      <c r="I435" s="248">
        <f t="shared" si="74"/>
        <v>571.29999999999995</v>
      </c>
      <c r="J435" s="259">
        <v>280.8</v>
      </c>
    </row>
    <row r="436" spans="1:10" ht="53.45" customHeight="1" x14ac:dyDescent="0.2">
      <c r="A436" s="247" t="s">
        <v>800</v>
      </c>
      <c r="B436" s="94" t="s">
        <v>170</v>
      </c>
      <c r="C436" s="94">
        <v>35000197</v>
      </c>
      <c r="D436" s="97" t="s">
        <v>801</v>
      </c>
      <c r="E436" s="94" t="s">
        <v>94</v>
      </c>
      <c r="F436" s="248">
        <v>1</v>
      </c>
      <c r="G436" s="259">
        <f t="shared" si="72"/>
        <v>809.88</v>
      </c>
      <c r="H436" s="248">
        <f t="shared" si="73"/>
        <v>992.1</v>
      </c>
      <c r="I436" s="248">
        <f t="shared" si="74"/>
        <v>992.1</v>
      </c>
      <c r="J436" s="259">
        <v>975.29</v>
      </c>
    </row>
    <row r="437" spans="1:10" ht="53.45" customHeight="1" x14ac:dyDescent="0.2">
      <c r="A437" s="252" t="s">
        <v>802</v>
      </c>
      <c r="B437" s="253"/>
      <c r="C437" s="254"/>
      <c r="D437" s="96" t="s">
        <v>425</v>
      </c>
      <c r="E437" s="254"/>
      <c r="F437" s="255"/>
      <c r="G437" s="255"/>
      <c r="H437" s="255"/>
      <c r="I437" s="256"/>
      <c r="J437" s="255"/>
    </row>
    <row r="438" spans="1:10" ht="53.45" customHeight="1" x14ac:dyDescent="0.2">
      <c r="A438" s="247" t="s">
        <v>803</v>
      </c>
      <c r="B438" s="94" t="s">
        <v>804</v>
      </c>
      <c r="C438" s="94" t="s">
        <v>804</v>
      </c>
      <c r="D438" s="97" t="s">
        <v>805</v>
      </c>
      <c r="E438" s="94" t="s">
        <v>352</v>
      </c>
      <c r="F438" s="248">
        <v>1</v>
      </c>
      <c r="G438" s="259">
        <f t="shared" si="72"/>
        <v>2016.88</v>
      </c>
      <c r="H438" s="248">
        <f>ROUND(G438*(1+$I$2),2)</f>
        <v>2656.43</v>
      </c>
      <c r="I438" s="248">
        <f>F438*H438</f>
        <v>2656.43</v>
      </c>
      <c r="J438" s="248">
        <v>2428.8000000000002</v>
      </c>
    </row>
    <row r="439" spans="1:10" ht="53.45" customHeight="1" x14ac:dyDescent="0.2">
      <c r="A439" s="252" t="s">
        <v>806</v>
      </c>
      <c r="B439" s="253"/>
      <c r="C439" s="253"/>
      <c r="D439" s="96" t="s">
        <v>807</v>
      </c>
      <c r="E439" s="254"/>
      <c r="F439" s="255"/>
      <c r="G439" s="255">
        <v>0</v>
      </c>
      <c r="H439" s="255"/>
      <c r="I439" s="256">
        <f>SUM(I441:I476)</f>
        <v>249064.37869221313</v>
      </c>
      <c r="J439" s="255">
        <v>0</v>
      </c>
    </row>
    <row r="440" spans="1:10" ht="53.45" customHeight="1" x14ac:dyDescent="0.2">
      <c r="A440" s="252" t="s">
        <v>808</v>
      </c>
      <c r="B440" s="253"/>
      <c r="C440" s="254"/>
      <c r="D440" s="96" t="s">
        <v>165</v>
      </c>
      <c r="E440" s="254"/>
      <c r="F440" s="255"/>
      <c r="G440" s="255"/>
      <c r="H440" s="255"/>
      <c r="I440" s="256"/>
      <c r="J440" s="255"/>
    </row>
    <row r="441" spans="1:10" ht="53.45" customHeight="1" x14ac:dyDescent="0.2">
      <c r="A441" s="247" t="s">
        <v>809</v>
      </c>
      <c r="B441" s="267" t="s">
        <v>137</v>
      </c>
      <c r="C441" s="268" t="s">
        <v>675</v>
      </c>
      <c r="D441" s="98" t="s">
        <v>676</v>
      </c>
      <c r="E441" s="94" t="s">
        <v>187</v>
      </c>
      <c r="F441" s="248">
        <v>45.34</v>
      </c>
      <c r="G441" s="259">
        <f>ROUND(J441-(J441*$K$6),2)</f>
        <v>2.99</v>
      </c>
      <c r="H441" s="248">
        <f>ROUND(G441*(1+$I$2),2)</f>
        <v>3.94</v>
      </c>
      <c r="I441" s="248">
        <f>F441*H441</f>
        <v>178.6396</v>
      </c>
      <c r="J441" s="262">
        <v>3.6</v>
      </c>
    </row>
    <row r="442" spans="1:10" ht="53.45" customHeight="1" x14ac:dyDescent="0.2">
      <c r="A442" s="252" t="s">
        <v>810</v>
      </c>
      <c r="B442" s="253"/>
      <c r="C442" s="254"/>
      <c r="D442" s="96" t="s">
        <v>295</v>
      </c>
      <c r="E442" s="254"/>
      <c r="F442" s="255"/>
      <c r="G442" s="255"/>
      <c r="H442" s="255"/>
      <c r="I442" s="256"/>
      <c r="J442" s="255"/>
    </row>
    <row r="443" spans="1:10" ht="53.45" customHeight="1" x14ac:dyDescent="0.2">
      <c r="A443" s="247" t="s">
        <v>811</v>
      </c>
      <c r="B443" s="267" t="s">
        <v>137</v>
      </c>
      <c r="C443" s="268">
        <v>90091</v>
      </c>
      <c r="D443" s="98" t="s">
        <v>297</v>
      </c>
      <c r="E443" s="94" t="s">
        <v>179</v>
      </c>
      <c r="F443" s="264">
        <v>92.73</v>
      </c>
      <c r="G443" s="259">
        <f t="shared" ref="G443:G451" si="75">ROUND(J443-(J443*$K$6),2)</f>
        <v>3.63</v>
      </c>
      <c r="H443" s="248">
        <f t="shared" ref="H443:H451" si="76">ROUND(G443*(1+$I$2),2)</f>
        <v>4.78</v>
      </c>
      <c r="I443" s="248">
        <f t="shared" ref="I443:I451" si="77">F443*H443</f>
        <v>443.24940000000004</v>
      </c>
      <c r="J443" s="262">
        <v>4.37</v>
      </c>
    </row>
    <row r="444" spans="1:10" ht="53.45" customHeight="1" x14ac:dyDescent="0.2">
      <c r="A444" s="247" t="s">
        <v>812</v>
      </c>
      <c r="B444" s="269" t="s">
        <v>137</v>
      </c>
      <c r="C444" s="270">
        <v>90093</v>
      </c>
      <c r="D444" s="100" t="s">
        <v>299</v>
      </c>
      <c r="E444" s="94" t="s">
        <v>179</v>
      </c>
      <c r="F444" s="264">
        <v>65.48</v>
      </c>
      <c r="G444" s="259">
        <f t="shared" si="75"/>
        <v>2.25</v>
      </c>
      <c r="H444" s="248">
        <f t="shared" si="76"/>
        <v>2.96</v>
      </c>
      <c r="I444" s="248">
        <f t="shared" si="77"/>
        <v>193.82080000000002</v>
      </c>
      <c r="J444" s="262">
        <v>2.71</v>
      </c>
    </row>
    <row r="445" spans="1:10" ht="53.45" customHeight="1" x14ac:dyDescent="0.2">
      <c r="A445" s="247" t="s">
        <v>813</v>
      </c>
      <c r="B445" s="269" t="s">
        <v>137</v>
      </c>
      <c r="C445" s="270">
        <v>90094</v>
      </c>
      <c r="D445" s="100" t="s">
        <v>301</v>
      </c>
      <c r="E445" s="94" t="s">
        <v>179</v>
      </c>
      <c r="F445" s="95">
        <v>40.71</v>
      </c>
      <c r="G445" s="259">
        <f t="shared" si="75"/>
        <v>2.64</v>
      </c>
      <c r="H445" s="248">
        <f t="shared" si="76"/>
        <v>3.48</v>
      </c>
      <c r="I445" s="248">
        <f t="shared" si="77"/>
        <v>141.67080000000001</v>
      </c>
      <c r="J445" s="281">
        <v>3.18</v>
      </c>
    </row>
    <row r="446" spans="1:10" ht="53.45" customHeight="1" x14ac:dyDescent="0.2">
      <c r="A446" s="247" t="s">
        <v>814</v>
      </c>
      <c r="B446" s="269" t="s">
        <v>137</v>
      </c>
      <c r="C446" s="270">
        <v>90096</v>
      </c>
      <c r="D446" s="100" t="s">
        <v>303</v>
      </c>
      <c r="E446" s="94" t="s">
        <v>179</v>
      </c>
      <c r="F446" s="95">
        <f>76.54-F445</f>
        <v>35.830000000000005</v>
      </c>
      <c r="G446" s="259">
        <f t="shared" si="75"/>
        <v>1.82</v>
      </c>
      <c r="H446" s="248">
        <f t="shared" si="76"/>
        <v>2.4</v>
      </c>
      <c r="I446" s="248">
        <f t="shared" si="77"/>
        <v>85.992000000000004</v>
      </c>
      <c r="J446" s="281">
        <v>2.19</v>
      </c>
    </row>
    <row r="447" spans="1:10" ht="53.45" customHeight="1" x14ac:dyDescent="0.2">
      <c r="A447" s="247" t="s">
        <v>815</v>
      </c>
      <c r="B447" s="267" t="s">
        <v>137</v>
      </c>
      <c r="C447" s="94">
        <v>94097</v>
      </c>
      <c r="D447" s="97" t="s">
        <v>1248</v>
      </c>
      <c r="E447" s="94" t="s">
        <v>187</v>
      </c>
      <c r="F447" s="248">
        <v>61.42</v>
      </c>
      <c r="G447" s="259">
        <f t="shared" si="75"/>
        <v>3.21</v>
      </c>
      <c r="H447" s="248">
        <f t="shared" si="76"/>
        <v>4.2300000000000004</v>
      </c>
      <c r="I447" s="248">
        <f t="shared" si="77"/>
        <v>259.80660000000006</v>
      </c>
      <c r="J447" s="262">
        <v>3.86</v>
      </c>
    </row>
    <row r="448" spans="1:10" ht="53.45" customHeight="1" x14ac:dyDescent="0.2">
      <c r="A448" s="247" t="s">
        <v>816</v>
      </c>
      <c r="B448" s="269" t="s">
        <v>137</v>
      </c>
      <c r="C448" s="270">
        <v>93382</v>
      </c>
      <c r="D448" s="100" t="s">
        <v>310</v>
      </c>
      <c r="E448" s="94" t="s">
        <v>179</v>
      </c>
      <c r="F448" s="264">
        <v>57.43</v>
      </c>
      <c r="G448" s="259">
        <f t="shared" si="75"/>
        <v>14.7</v>
      </c>
      <c r="H448" s="248">
        <f t="shared" si="76"/>
        <v>19.36</v>
      </c>
      <c r="I448" s="248">
        <f t="shared" si="77"/>
        <v>1111.8447999999999</v>
      </c>
      <c r="J448" s="262">
        <v>17.7</v>
      </c>
    </row>
    <row r="449" spans="1:10" ht="53.45" customHeight="1" x14ac:dyDescent="0.2">
      <c r="A449" s="247" t="s">
        <v>817</v>
      </c>
      <c r="B449" s="269" t="s">
        <v>137</v>
      </c>
      <c r="C449" s="270">
        <v>72896</v>
      </c>
      <c r="D449" s="100" t="s">
        <v>191</v>
      </c>
      <c r="E449" s="94" t="s">
        <v>179</v>
      </c>
      <c r="F449" s="264">
        <v>212.78</v>
      </c>
      <c r="G449" s="259">
        <f t="shared" si="75"/>
        <v>2.14</v>
      </c>
      <c r="H449" s="248">
        <f t="shared" si="76"/>
        <v>2.82</v>
      </c>
      <c r="I449" s="248">
        <f t="shared" si="77"/>
        <v>600.03959999999995</v>
      </c>
      <c r="J449" s="262">
        <v>2.58</v>
      </c>
    </row>
    <row r="450" spans="1:10" ht="53.45" customHeight="1" x14ac:dyDescent="0.2">
      <c r="A450" s="247" t="s">
        <v>818</v>
      </c>
      <c r="B450" s="269" t="s">
        <v>137</v>
      </c>
      <c r="C450" s="270">
        <v>93588</v>
      </c>
      <c r="D450" s="100" t="s">
        <v>313</v>
      </c>
      <c r="E450" s="94" t="s">
        <v>194</v>
      </c>
      <c r="F450" s="264">
        <v>2127.79</v>
      </c>
      <c r="G450" s="259">
        <f t="shared" si="75"/>
        <v>1.08</v>
      </c>
      <c r="H450" s="248">
        <f t="shared" si="76"/>
        <v>1.42</v>
      </c>
      <c r="I450" s="248">
        <f t="shared" si="77"/>
        <v>3021.4617999999996</v>
      </c>
      <c r="J450" s="262">
        <v>1.3</v>
      </c>
    </row>
    <row r="451" spans="1:10" ht="53.45" customHeight="1" x14ac:dyDescent="0.2">
      <c r="A451" s="247" t="s">
        <v>819</v>
      </c>
      <c r="B451" s="269" t="s">
        <v>137</v>
      </c>
      <c r="C451" s="270" t="s">
        <v>196</v>
      </c>
      <c r="D451" s="101" t="s">
        <v>197</v>
      </c>
      <c r="E451" s="94" t="s">
        <v>179</v>
      </c>
      <c r="F451" s="248">
        <v>212.78</v>
      </c>
      <c r="G451" s="259">
        <f t="shared" si="75"/>
        <v>1.1299999999999999</v>
      </c>
      <c r="H451" s="248">
        <f t="shared" si="76"/>
        <v>1.49</v>
      </c>
      <c r="I451" s="248">
        <f t="shared" si="77"/>
        <v>317.04219999999998</v>
      </c>
      <c r="J451" s="262">
        <v>1.36</v>
      </c>
    </row>
    <row r="452" spans="1:10" ht="53.45" customHeight="1" x14ac:dyDescent="0.2">
      <c r="A452" s="252" t="s">
        <v>820</v>
      </c>
      <c r="B452" s="253"/>
      <c r="C452" s="254"/>
      <c r="D452" s="96" t="s">
        <v>330</v>
      </c>
      <c r="E452" s="254"/>
      <c r="F452" s="255"/>
      <c r="G452" s="255"/>
      <c r="H452" s="255"/>
      <c r="I452" s="256"/>
      <c r="J452" s="255"/>
    </row>
    <row r="453" spans="1:10" ht="53.45" customHeight="1" x14ac:dyDescent="0.2">
      <c r="A453" s="247" t="s">
        <v>821</v>
      </c>
      <c r="B453" s="267" t="s">
        <v>170</v>
      </c>
      <c r="C453" s="268">
        <v>65000250</v>
      </c>
      <c r="D453" s="98" t="s">
        <v>686</v>
      </c>
      <c r="E453" s="94" t="s">
        <v>187</v>
      </c>
      <c r="F453" s="248">
        <v>272.87</v>
      </c>
      <c r="G453" s="259">
        <f t="shared" ref="G453:G464" si="78">ROUND(J453-(J453*$K$6),2)</f>
        <v>83.65</v>
      </c>
      <c r="H453" s="248">
        <f t="shared" ref="H453:H464" si="79">ROUND(G453*(1+$I$2),2)</f>
        <v>110.18</v>
      </c>
      <c r="I453" s="248">
        <f t="shared" ref="I453:I464" si="80">F453*H453</f>
        <v>30064.816600000002</v>
      </c>
      <c r="J453" s="280">
        <v>100.73</v>
      </c>
    </row>
    <row r="454" spans="1:10" ht="53.45" customHeight="1" x14ac:dyDescent="0.2">
      <c r="A454" s="247" t="s">
        <v>822</v>
      </c>
      <c r="B454" s="269" t="s">
        <v>151</v>
      </c>
      <c r="C454" s="94" t="s">
        <v>1276</v>
      </c>
      <c r="D454" s="100" t="s">
        <v>688</v>
      </c>
      <c r="E454" s="94" t="s">
        <v>140</v>
      </c>
      <c r="F454" s="248">
        <v>26.28</v>
      </c>
      <c r="G454" s="259">
        <f t="shared" si="78"/>
        <v>51.06</v>
      </c>
      <c r="H454" s="248">
        <f t="shared" si="79"/>
        <v>67.25</v>
      </c>
      <c r="I454" s="248">
        <f t="shared" si="80"/>
        <v>1767.3300000000002</v>
      </c>
      <c r="J454" s="259">
        <v>61.49</v>
      </c>
    </row>
    <row r="455" spans="1:10" ht="53.45" customHeight="1" x14ac:dyDescent="0.2">
      <c r="A455" s="247" t="s">
        <v>823</v>
      </c>
      <c r="B455" s="269" t="s">
        <v>170</v>
      </c>
      <c r="C455" s="270">
        <v>65000251</v>
      </c>
      <c r="D455" s="100" t="s">
        <v>690</v>
      </c>
      <c r="E455" s="94" t="s">
        <v>187</v>
      </c>
      <c r="F455" s="248">
        <f>F453*1.5/4.88</f>
        <v>83.873975409836063</v>
      </c>
      <c r="G455" s="259">
        <f t="shared" si="78"/>
        <v>9.5500000000000007</v>
      </c>
      <c r="H455" s="248">
        <f t="shared" si="79"/>
        <v>12.58</v>
      </c>
      <c r="I455" s="248">
        <f t="shared" si="80"/>
        <v>1055.1346106557378</v>
      </c>
      <c r="J455" s="281">
        <v>11.5</v>
      </c>
    </row>
    <row r="456" spans="1:10" ht="53.45" customHeight="1" x14ac:dyDescent="0.2">
      <c r="A456" s="247" t="s">
        <v>824</v>
      </c>
      <c r="B456" s="269" t="s">
        <v>170</v>
      </c>
      <c r="C456" s="270">
        <v>65000252</v>
      </c>
      <c r="D456" s="100" t="s">
        <v>692</v>
      </c>
      <c r="E456" s="94" t="s">
        <v>187</v>
      </c>
      <c r="F456" s="248">
        <f>F453+F454-F455</f>
        <v>215.2760245901639</v>
      </c>
      <c r="G456" s="259">
        <f t="shared" si="78"/>
        <v>19.809999999999999</v>
      </c>
      <c r="H456" s="248">
        <f t="shared" si="79"/>
        <v>26.09</v>
      </c>
      <c r="I456" s="248">
        <f t="shared" si="80"/>
        <v>5616.5514815573761</v>
      </c>
      <c r="J456" s="281">
        <v>23.86</v>
      </c>
    </row>
    <row r="457" spans="1:10" ht="53.45" customHeight="1" x14ac:dyDescent="0.2">
      <c r="A457" s="247" t="s">
        <v>825</v>
      </c>
      <c r="B457" s="269" t="s">
        <v>137</v>
      </c>
      <c r="C457" s="94">
        <v>83534</v>
      </c>
      <c r="D457" s="97" t="s">
        <v>1250</v>
      </c>
      <c r="E457" s="94" t="s">
        <v>179</v>
      </c>
      <c r="F457" s="248">
        <v>6.14</v>
      </c>
      <c r="G457" s="259">
        <f t="shared" si="78"/>
        <v>335.17</v>
      </c>
      <c r="H457" s="248">
        <f t="shared" si="79"/>
        <v>441.45</v>
      </c>
      <c r="I457" s="248">
        <f t="shared" si="80"/>
        <v>2710.5029999999997</v>
      </c>
      <c r="J457" s="262">
        <v>403.63</v>
      </c>
    </row>
    <row r="458" spans="1:10" ht="53.45" customHeight="1" x14ac:dyDescent="0.2">
      <c r="A458" s="247" t="s">
        <v>826</v>
      </c>
      <c r="B458" s="269" t="s">
        <v>137</v>
      </c>
      <c r="C458" s="94">
        <v>83534</v>
      </c>
      <c r="D458" s="97" t="s">
        <v>1250</v>
      </c>
      <c r="E458" s="94" t="s">
        <v>179</v>
      </c>
      <c r="F458" s="248">
        <v>1.59</v>
      </c>
      <c r="G458" s="259">
        <f t="shared" si="78"/>
        <v>335.17</v>
      </c>
      <c r="H458" s="248">
        <f t="shared" si="79"/>
        <v>441.45</v>
      </c>
      <c r="I458" s="248">
        <f t="shared" si="80"/>
        <v>701.90549999999996</v>
      </c>
      <c r="J458" s="262">
        <v>403.63</v>
      </c>
    </row>
    <row r="459" spans="1:10" ht="53.45" customHeight="1" x14ac:dyDescent="0.2">
      <c r="A459" s="247" t="s">
        <v>827</v>
      </c>
      <c r="B459" s="269" t="s">
        <v>151</v>
      </c>
      <c r="C459" s="270" t="s">
        <v>335</v>
      </c>
      <c r="D459" s="100" t="s">
        <v>336</v>
      </c>
      <c r="E459" s="94" t="s">
        <v>179</v>
      </c>
      <c r="F459" s="248">
        <v>49.5</v>
      </c>
      <c r="G459" s="259">
        <f t="shared" si="78"/>
        <v>318.68</v>
      </c>
      <c r="H459" s="248">
        <f t="shared" si="79"/>
        <v>419.73</v>
      </c>
      <c r="I459" s="248">
        <f t="shared" si="80"/>
        <v>20776.635000000002</v>
      </c>
      <c r="J459" s="262">
        <v>383.77</v>
      </c>
    </row>
    <row r="460" spans="1:10" ht="53.45" customHeight="1" x14ac:dyDescent="0.2">
      <c r="A460" s="247" t="s">
        <v>828</v>
      </c>
      <c r="B460" s="269" t="s">
        <v>151</v>
      </c>
      <c r="C460" s="270" t="s">
        <v>64</v>
      </c>
      <c r="D460" s="100" t="s">
        <v>65</v>
      </c>
      <c r="E460" s="94" t="s">
        <v>341</v>
      </c>
      <c r="F460" s="248">
        <v>7250.31</v>
      </c>
      <c r="G460" s="259">
        <f t="shared" si="78"/>
        <v>5.78</v>
      </c>
      <c r="H460" s="248">
        <f t="shared" si="79"/>
        <v>7.61</v>
      </c>
      <c r="I460" s="248">
        <f t="shared" si="80"/>
        <v>55174.859100000009</v>
      </c>
      <c r="J460" s="262">
        <v>6.96</v>
      </c>
    </row>
    <row r="461" spans="1:10" ht="53.45" customHeight="1" x14ac:dyDescent="0.2">
      <c r="A461" s="247" t="s">
        <v>829</v>
      </c>
      <c r="B461" s="267" t="s">
        <v>137</v>
      </c>
      <c r="C461" s="268" t="s">
        <v>343</v>
      </c>
      <c r="D461" s="98" t="s">
        <v>344</v>
      </c>
      <c r="E461" s="94" t="s">
        <v>140</v>
      </c>
      <c r="F461" s="248">
        <v>228.47</v>
      </c>
      <c r="G461" s="259">
        <f t="shared" si="78"/>
        <v>38.369999999999997</v>
      </c>
      <c r="H461" s="248">
        <f t="shared" si="79"/>
        <v>50.54</v>
      </c>
      <c r="I461" s="248">
        <f t="shared" si="80"/>
        <v>11546.873799999999</v>
      </c>
      <c r="J461" s="262">
        <v>46.21</v>
      </c>
    </row>
    <row r="462" spans="1:10" ht="53.45" customHeight="1" x14ac:dyDescent="0.2">
      <c r="A462" s="257" t="s">
        <v>830</v>
      </c>
      <c r="B462" s="258" t="s">
        <v>120</v>
      </c>
      <c r="C462" s="258" t="s">
        <v>120</v>
      </c>
      <c r="D462" s="190" t="s">
        <v>832</v>
      </c>
      <c r="E462" s="258" t="s">
        <v>143</v>
      </c>
      <c r="F462" s="259">
        <v>1</v>
      </c>
      <c r="G462" s="259">
        <f t="shared" si="78"/>
        <v>73905.600000000006</v>
      </c>
      <c r="H462" s="259">
        <f t="shared" si="79"/>
        <v>97341.07</v>
      </c>
      <c r="I462" s="259">
        <f t="shared" si="80"/>
        <v>97341.07</v>
      </c>
      <c r="J462" s="259">
        <v>89000</v>
      </c>
    </row>
    <row r="463" spans="1:10" ht="53.45" customHeight="1" x14ac:dyDescent="0.2">
      <c r="A463" s="257" t="s">
        <v>831</v>
      </c>
      <c r="B463" s="258" t="s">
        <v>120</v>
      </c>
      <c r="C463" s="258" t="s">
        <v>120</v>
      </c>
      <c r="D463" s="190" t="s">
        <v>1337</v>
      </c>
      <c r="E463" s="258" t="s">
        <v>352</v>
      </c>
      <c r="F463" s="259">
        <v>1</v>
      </c>
      <c r="G463" s="259">
        <f t="shared" si="78"/>
        <v>1390.64</v>
      </c>
      <c r="H463" s="259">
        <f>ROUND(G463*(1+$I$2),2)</f>
        <v>1831.61</v>
      </c>
      <c r="I463" s="259">
        <f>F463*H463</f>
        <v>1831.61</v>
      </c>
      <c r="J463" s="259">
        <v>1674.66</v>
      </c>
    </row>
    <row r="464" spans="1:10" ht="53.45" customHeight="1" x14ac:dyDescent="0.2">
      <c r="A464" s="247" t="s">
        <v>1338</v>
      </c>
      <c r="B464" s="94" t="s">
        <v>120</v>
      </c>
      <c r="C464" s="94" t="s">
        <v>120</v>
      </c>
      <c r="D464" s="97" t="s">
        <v>833</v>
      </c>
      <c r="E464" s="94" t="s">
        <v>143</v>
      </c>
      <c r="F464" s="248">
        <v>1</v>
      </c>
      <c r="G464" s="259">
        <f t="shared" si="78"/>
        <v>445.26</v>
      </c>
      <c r="H464" s="248">
        <f t="shared" si="79"/>
        <v>586.45000000000005</v>
      </c>
      <c r="I464" s="248">
        <f t="shared" si="80"/>
        <v>586.45000000000005</v>
      </c>
      <c r="J464" s="248">
        <v>536.20000000000005</v>
      </c>
    </row>
    <row r="465" spans="1:10" ht="53.45" customHeight="1" x14ac:dyDescent="0.2">
      <c r="A465" s="252" t="s">
        <v>834</v>
      </c>
      <c r="B465" s="253"/>
      <c r="C465" s="254"/>
      <c r="D465" s="96" t="s">
        <v>614</v>
      </c>
      <c r="E465" s="254"/>
      <c r="F465" s="255"/>
      <c r="G465" s="255"/>
      <c r="H465" s="255"/>
      <c r="I465" s="256"/>
      <c r="J465" s="255"/>
    </row>
    <row r="466" spans="1:10" ht="53.45" customHeight="1" x14ac:dyDescent="0.2">
      <c r="A466" s="247" t="s">
        <v>835</v>
      </c>
      <c r="B466" s="94" t="s">
        <v>120</v>
      </c>
      <c r="C466" s="94" t="s">
        <v>120</v>
      </c>
      <c r="D466" s="97" t="s">
        <v>836</v>
      </c>
      <c r="E466" s="94" t="s">
        <v>352</v>
      </c>
      <c r="F466" s="264">
        <v>3</v>
      </c>
      <c r="G466" s="259">
        <f t="shared" ref="G466:G474" si="81">ROUND(J466-(J466*$K$6),2)</f>
        <v>214.49</v>
      </c>
      <c r="H466" s="248">
        <f t="shared" ref="H466:H474" si="82">ROUND(G466*(1+$I$1),2)</f>
        <v>262.75</v>
      </c>
      <c r="I466" s="248">
        <f t="shared" ref="I466:I474" si="83">F466*H466</f>
        <v>788.25</v>
      </c>
      <c r="J466" s="248">
        <v>258.3</v>
      </c>
    </row>
    <row r="467" spans="1:10" ht="53.45" customHeight="1" x14ac:dyDescent="0.2">
      <c r="A467" s="247" t="s">
        <v>837</v>
      </c>
      <c r="B467" s="94" t="s">
        <v>120</v>
      </c>
      <c r="C467" s="94" t="s">
        <v>120</v>
      </c>
      <c r="D467" s="97" t="s">
        <v>838</v>
      </c>
      <c r="E467" s="94" t="s">
        <v>352</v>
      </c>
      <c r="F467" s="248">
        <v>1</v>
      </c>
      <c r="G467" s="259">
        <f t="shared" si="81"/>
        <v>161.97</v>
      </c>
      <c r="H467" s="248">
        <f t="shared" si="82"/>
        <v>198.41</v>
      </c>
      <c r="I467" s="248">
        <f t="shared" si="83"/>
        <v>198.41</v>
      </c>
      <c r="J467" s="248">
        <v>195.05</v>
      </c>
    </row>
    <row r="468" spans="1:10" ht="53.45" customHeight="1" x14ac:dyDescent="0.2">
      <c r="A468" s="247" t="s">
        <v>839</v>
      </c>
      <c r="B468" s="94" t="s">
        <v>170</v>
      </c>
      <c r="C468" s="94">
        <v>35000189</v>
      </c>
      <c r="D468" s="97" t="s">
        <v>383</v>
      </c>
      <c r="E468" s="94" t="s">
        <v>352</v>
      </c>
      <c r="F468" s="248">
        <v>1</v>
      </c>
      <c r="G468" s="259">
        <f t="shared" si="81"/>
        <v>233.18</v>
      </c>
      <c r="H468" s="248">
        <f t="shared" si="82"/>
        <v>285.64999999999998</v>
      </c>
      <c r="I468" s="248">
        <f t="shared" si="83"/>
        <v>285.64999999999998</v>
      </c>
      <c r="J468" s="259">
        <v>280.8</v>
      </c>
    </row>
    <row r="469" spans="1:10" ht="53.45" customHeight="1" x14ac:dyDescent="0.2">
      <c r="A469" s="247" t="s">
        <v>840</v>
      </c>
      <c r="B469" s="94" t="s">
        <v>120</v>
      </c>
      <c r="C469" s="94" t="s">
        <v>120</v>
      </c>
      <c r="D469" s="97" t="s">
        <v>841</v>
      </c>
      <c r="E469" s="94" t="s">
        <v>352</v>
      </c>
      <c r="F469" s="248">
        <v>2</v>
      </c>
      <c r="G469" s="259">
        <f t="shared" si="81"/>
        <v>550.72</v>
      </c>
      <c r="H469" s="248">
        <f t="shared" si="82"/>
        <v>674.63</v>
      </c>
      <c r="I469" s="248">
        <f t="shared" si="83"/>
        <v>1349.26</v>
      </c>
      <c r="J469" s="248">
        <v>663.2</v>
      </c>
    </row>
    <row r="470" spans="1:10" ht="53.45" customHeight="1" x14ac:dyDescent="0.2">
      <c r="A470" s="247" t="s">
        <v>842</v>
      </c>
      <c r="B470" s="94" t="s">
        <v>120</v>
      </c>
      <c r="C470" s="94" t="s">
        <v>120</v>
      </c>
      <c r="D470" s="97" t="s">
        <v>843</v>
      </c>
      <c r="E470" s="94" t="s">
        <v>352</v>
      </c>
      <c r="F470" s="248">
        <v>2.4</v>
      </c>
      <c r="G470" s="259">
        <f t="shared" si="81"/>
        <v>777.49</v>
      </c>
      <c r="H470" s="248">
        <f t="shared" si="82"/>
        <v>952.43</v>
      </c>
      <c r="I470" s="248">
        <f t="shared" si="83"/>
        <v>2285.8319999999999</v>
      </c>
      <c r="J470" s="248">
        <v>936.28</v>
      </c>
    </row>
    <row r="471" spans="1:10" ht="53.45" customHeight="1" x14ac:dyDescent="0.2">
      <c r="A471" s="247" t="s">
        <v>844</v>
      </c>
      <c r="B471" s="94" t="s">
        <v>120</v>
      </c>
      <c r="C471" s="94" t="s">
        <v>120</v>
      </c>
      <c r="D471" s="97" t="s">
        <v>792</v>
      </c>
      <c r="E471" s="94" t="s">
        <v>94</v>
      </c>
      <c r="F471" s="248">
        <v>7.3</v>
      </c>
      <c r="G471" s="259">
        <f t="shared" si="81"/>
        <v>486.81</v>
      </c>
      <c r="H471" s="248">
        <f t="shared" si="82"/>
        <v>596.34</v>
      </c>
      <c r="I471" s="248">
        <f t="shared" si="83"/>
        <v>4353.2820000000002</v>
      </c>
      <c r="J471" s="248">
        <v>586.23</v>
      </c>
    </row>
    <row r="472" spans="1:10" ht="53.45" customHeight="1" x14ac:dyDescent="0.2">
      <c r="A472" s="247" t="s">
        <v>845</v>
      </c>
      <c r="B472" s="94" t="s">
        <v>137</v>
      </c>
      <c r="C472" s="94">
        <v>9828</v>
      </c>
      <c r="D472" s="97" t="s">
        <v>846</v>
      </c>
      <c r="E472" s="94" t="s">
        <v>94</v>
      </c>
      <c r="F472" s="264">
        <v>7.1</v>
      </c>
      <c r="G472" s="259">
        <f t="shared" si="81"/>
        <v>47.66</v>
      </c>
      <c r="H472" s="248">
        <f t="shared" si="82"/>
        <v>58.38</v>
      </c>
      <c r="I472" s="248">
        <f t="shared" si="83"/>
        <v>414.49799999999999</v>
      </c>
      <c r="J472" s="262">
        <v>57.4</v>
      </c>
    </row>
    <row r="473" spans="1:10" ht="53.45" customHeight="1" x14ac:dyDescent="0.2">
      <c r="A473" s="247" t="s">
        <v>847</v>
      </c>
      <c r="B473" s="94" t="s">
        <v>120</v>
      </c>
      <c r="C473" s="94" t="s">
        <v>120</v>
      </c>
      <c r="D473" s="97" t="s">
        <v>790</v>
      </c>
      <c r="E473" s="94" t="s">
        <v>352</v>
      </c>
      <c r="F473" s="248">
        <v>1</v>
      </c>
      <c r="G473" s="259">
        <f t="shared" si="81"/>
        <v>321.52</v>
      </c>
      <c r="H473" s="248">
        <f t="shared" si="82"/>
        <v>393.86</v>
      </c>
      <c r="I473" s="248">
        <f t="shared" si="83"/>
        <v>393.86</v>
      </c>
      <c r="J473" s="259">
        <v>387.19</v>
      </c>
    </row>
    <row r="474" spans="1:10" ht="53.45" customHeight="1" x14ac:dyDescent="0.2">
      <c r="A474" s="247" t="s">
        <v>848</v>
      </c>
      <c r="B474" s="94" t="s">
        <v>170</v>
      </c>
      <c r="C474" s="94">
        <v>35000182</v>
      </c>
      <c r="D474" s="98" t="s">
        <v>389</v>
      </c>
      <c r="E474" s="94" t="s">
        <v>143</v>
      </c>
      <c r="F474" s="248">
        <v>1</v>
      </c>
      <c r="G474" s="259">
        <f t="shared" si="81"/>
        <v>662.53</v>
      </c>
      <c r="H474" s="248">
        <f t="shared" si="82"/>
        <v>811.6</v>
      </c>
      <c r="I474" s="248">
        <f t="shared" si="83"/>
        <v>811.6</v>
      </c>
      <c r="J474" s="248">
        <v>797.85</v>
      </c>
    </row>
    <row r="475" spans="1:10" ht="53.45" customHeight="1" x14ac:dyDescent="0.2">
      <c r="A475" s="252" t="s">
        <v>849</v>
      </c>
      <c r="B475" s="253"/>
      <c r="C475" s="254"/>
      <c r="D475" s="96" t="s">
        <v>425</v>
      </c>
      <c r="E475" s="254"/>
      <c r="F475" s="255"/>
      <c r="G475" s="255"/>
      <c r="H475" s="255"/>
      <c r="I475" s="256"/>
      <c r="J475" s="255"/>
    </row>
    <row r="476" spans="1:10" ht="53.45" customHeight="1" x14ac:dyDescent="0.2">
      <c r="A476" s="247" t="s">
        <v>850</v>
      </c>
      <c r="B476" s="94" t="s">
        <v>804</v>
      </c>
      <c r="C476" s="94" t="s">
        <v>804</v>
      </c>
      <c r="D476" s="97" t="s">
        <v>805</v>
      </c>
      <c r="E476" s="94" t="s">
        <v>352</v>
      </c>
      <c r="F476" s="248">
        <v>1</v>
      </c>
      <c r="G476" s="259">
        <f>ROUND(J476-(J476*$K$6),2)</f>
        <v>2016.88</v>
      </c>
      <c r="H476" s="248">
        <f>ROUND(G476*(1+$I$2),2)</f>
        <v>2656.43</v>
      </c>
      <c r="I476" s="248">
        <f>F476*H476</f>
        <v>2656.43</v>
      </c>
      <c r="J476" s="248">
        <v>2428.8000000000002</v>
      </c>
    </row>
    <row r="477" spans="1:10" ht="53.45" customHeight="1" x14ac:dyDescent="0.2">
      <c r="A477" s="252" t="s">
        <v>851</v>
      </c>
      <c r="B477" s="253"/>
      <c r="C477" s="254"/>
      <c r="D477" s="96" t="s">
        <v>852</v>
      </c>
      <c r="E477" s="254"/>
      <c r="F477" s="255"/>
      <c r="G477" s="255">
        <v>0</v>
      </c>
      <c r="H477" s="255"/>
      <c r="I477" s="256">
        <f>SUM(I479:I503)</f>
        <v>41232.555500000002</v>
      </c>
      <c r="J477" s="255">
        <v>0</v>
      </c>
    </row>
    <row r="478" spans="1:10" ht="53.45" customHeight="1" x14ac:dyDescent="0.2">
      <c r="A478" s="252" t="s">
        <v>853</v>
      </c>
      <c r="B478" s="253"/>
      <c r="C478" s="254"/>
      <c r="D478" s="96" t="s">
        <v>165</v>
      </c>
      <c r="E478" s="254"/>
      <c r="F478" s="255"/>
      <c r="G478" s="255"/>
      <c r="H478" s="255"/>
      <c r="I478" s="256"/>
      <c r="J478" s="255"/>
    </row>
    <row r="479" spans="1:10" ht="53.45" customHeight="1" x14ac:dyDescent="0.2">
      <c r="A479" s="247" t="s">
        <v>854</v>
      </c>
      <c r="B479" s="267" t="s">
        <v>137</v>
      </c>
      <c r="C479" s="268" t="s">
        <v>675</v>
      </c>
      <c r="D479" s="98" t="s">
        <v>676</v>
      </c>
      <c r="E479" s="94" t="s">
        <v>140</v>
      </c>
      <c r="F479" s="248">
        <f>8.75*8.5</f>
        <v>74.375</v>
      </c>
      <c r="G479" s="259">
        <f>ROUND(J479-(J479*$K$6),2)</f>
        <v>2.99</v>
      </c>
      <c r="H479" s="248">
        <f>ROUND(G479*(1+$I$2),2)</f>
        <v>3.94</v>
      </c>
      <c r="I479" s="248">
        <f>F479*H479</f>
        <v>293.03750000000002</v>
      </c>
      <c r="J479" s="262">
        <v>3.6</v>
      </c>
    </row>
    <row r="480" spans="1:10" ht="53.45" customHeight="1" x14ac:dyDescent="0.2">
      <c r="A480" s="252" t="s">
        <v>855</v>
      </c>
      <c r="B480" s="253"/>
      <c r="C480" s="254"/>
      <c r="D480" s="96" t="s">
        <v>295</v>
      </c>
      <c r="E480" s="254"/>
      <c r="F480" s="255"/>
      <c r="G480" s="255"/>
      <c r="H480" s="255"/>
      <c r="I480" s="256"/>
      <c r="J480" s="255"/>
    </row>
    <row r="481" spans="1:11" ht="53.45" customHeight="1" x14ac:dyDescent="0.2">
      <c r="A481" s="247" t="s">
        <v>856</v>
      </c>
      <c r="B481" s="267" t="s">
        <v>137</v>
      </c>
      <c r="C481" s="94">
        <v>90091</v>
      </c>
      <c r="D481" s="97" t="s">
        <v>1247</v>
      </c>
      <c r="E481" s="94" t="s">
        <v>179</v>
      </c>
      <c r="F481" s="264">
        <v>133.22</v>
      </c>
      <c r="G481" s="259">
        <f t="shared" ref="G481:G486" si="84">ROUND(J481-(J481*$K$6),2)</f>
        <v>3.63</v>
      </c>
      <c r="H481" s="248">
        <f t="shared" ref="H481:H486" si="85">ROUND(G481*(1+$I$2),2)</f>
        <v>4.78</v>
      </c>
      <c r="I481" s="248">
        <f t="shared" ref="I481:I486" si="86">F481*H481</f>
        <v>636.79160000000002</v>
      </c>
      <c r="J481" s="262">
        <v>4.37</v>
      </c>
    </row>
    <row r="482" spans="1:11" ht="53.45" customHeight="1" x14ac:dyDescent="0.2">
      <c r="A482" s="247" t="s">
        <v>857</v>
      </c>
      <c r="B482" s="269" t="s">
        <v>137</v>
      </c>
      <c r="C482" s="94">
        <v>94097</v>
      </c>
      <c r="D482" s="97" t="s">
        <v>1248</v>
      </c>
      <c r="E482" s="94" t="s">
        <v>140</v>
      </c>
      <c r="F482" s="248">
        <v>88.82</v>
      </c>
      <c r="G482" s="259">
        <f t="shared" si="84"/>
        <v>3.21</v>
      </c>
      <c r="H482" s="248">
        <f t="shared" si="85"/>
        <v>4.2300000000000004</v>
      </c>
      <c r="I482" s="248">
        <f t="shared" si="86"/>
        <v>375.70859999999999</v>
      </c>
      <c r="J482" s="262">
        <v>3.86</v>
      </c>
    </row>
    <row r="483" spans="1:11" ht="53.45" customHeight="1" x14ac:dyDescent="0.2">
      <c r="A483" s="247" t="s">
        <v>858</v>
      </c>
      <c r="B483" s="269" t="s">
        <v>137</v>
      </c>
      <c r="C483" s="270">
        <v>93382</v>
      </c>
      <c r="D483" s="100" t="s">
        <v>310</v>
      </c>
      <c r="E483" s="94" t="s">
        <v>179</v>
      </c>
      <c r="F483" s="248">
        <v>35.96</v>
      </c>
      <c r="G483" s="259">
        <f t="shared" si="84"/>
        <v>14.7</v>
      </c>
      <c r="H483" s="248">
        <f t="shared" si="85"/>
        <v>19.36</v>
      </c>
      <c r="I483" s="248">
        <f t="shared" si="86"/>
        <v>696.18560000000002</v>
      </c>
      <c r="J483" s="262">
        <v>17.7</v>
      </c>
    </row>
    <row r="484" spans="1:11" ht="53.45" customHeight="1" x14ac:dyDescent="0.2">
      <c r="A484" s="247" t="s">
        <v>859</v>
      </c>
      <c r="B484" s="269" t="s">
        <v>137</v>
      </c>
      <c r="C484" s="270">
        <v>72896</v>
      </c>
      <c r="D484" s="100" t="s">
        <v>191</v>
      </c>
      <c r="E484" s="94" t="s">
        <v>179</v>
      </c>
      <c r="F484" s="264">
        <v>112.46</v>
      </c>
      <c r="G484" s="259">
        <f t="shared" si="84"/>
        <v>2.14</v>
      </c>
      <c r="H484" s="248">
        <f t="shared" si="85"/>
        <v>2.82</v>
      </c>
      <c r="I484" s="248">
        <f t="shared" si="86"/>
        <v>317.13719999999995</v>
      </c>
      <c r="J484" s="262">
        <v>2.58</v>
      </c>
    </row>
    <row r="485" spans="1:11" ht="53.45" customHeight="1" x14ac:dyDescent="0.2">
      <c r="A485" s="247" t="s">
        <v>860</v>
      </c>
      <c r="B485" s="269" t="s">
        <v>137</v>
      </c>
      <c r="C485" s="270">
        <v>93588</v>
      </c>
      <c r="D485" s="100" t="s">
        <v>313</v>
      </c>
      <c r="E485" s="94" t="s">
        <v>194</v>
      </c>
      <c r="F485" s="264">
        <v>1124.55</v>
      </c>
      <c r="G485" s="259">
        <f t="shared" si="84"/>
        <v>1.08</v>
      </c>
      <c r="H485" s="248">
        <f t="shared" si="85"/>
        <v>1.42</v>
      </c>
      <c r="I485" s="248">
        <f t="shared" si="86"/>
        <v>1596.8609999999999</v>
      </c>
      <c r="J485" s="262">
        <v>1.3</v>
      </c>
    </row>
    <row r="486" spans="1:11" ht="53.45" customHeight="1" x14ac:dyDescent="0.2">
      <c r="A486" s="247" t="s">
        <v>861</v>
      </c>
      <c r="B486" s="269" t="s">
        <v>137</v>
      </c>
      <c r="C486" s="270" t="s">
        <v>196</v>
      </c>
      <c r="D486" s="101" t="s">
        <v>197</v>
      </c>
      <c r="E486" s="94" t="s">
        <v>179</v>
      </c>
      <c r="F486" s="248">
        <v>112.46</v>
      </c>
      <c r="G486" s="259">
        <f t="shared" si="84"/>
        <v>1.1299999999999999</v>
      </c>
      <c r="H486" s="248">
        <f t="shared" si="85"/>
        <v>1.49</v>
      </c>
      <c r="I486" s="248">
        <f t="shared" si="86"/>
        <v>167.56539999999998</v>
      </c>
      <c r="J486" s="262">
        <v>1.36</v>
      </c>
    </row>
    <row r="487" spans="1:11" ht="53.45" customHeight="1" x14ac:dyDescent="0.2">
      <c r="A487" s="252" t="s">
        <v>862</v>
      </c>
      <c r="B487" s="253"/>
      <c r="C487" s="254"/>
      <c r="D487" s="96" t="s">
        <v>330</v>
      </c>
      <c r="E487" s="254"/>
      <c r="F487" s="255"/>
      <c r="G487" s="255"/>
      <c r="H487" s="255"/>
      <c r="I487" s="256"/>
      <c r="J487" s="255"/>
    </row>
    <row r="488" spans="1:11" ht="53.45" customHeight="1" x14ac:dyDescent="0.2">
      <c r="A488" s="247" t="s">
        <v>863</v>
      </c>
      <c r="B488" s="267" t="s">
        <v>151</v>
      </c>
      <c r="C488" s="94" t="s">
        <v>1276</v>
      </c>
      <c r="D488" s="98" t="s">
        <v>688</v>
      </c>
      <c r="E488" s="94" t="s">
        <v>140</v>
      </c>
      <c r="F488" s="248">
        <v>6.9</v>
      </c>
      <c r="G488" s="259">
        <f t="shared" ref="G488:G495" si="87">ROUND(J488-(J488*$K$6),2)</f>
        <v>51.06</v>
      </c>
      <c r="H488" s="248">
        <f t="shared" ref="H488:H503" si="88">ROUND(G488*(1+$I$2),2)</f>
        <v>67.25</v>
      </c>
      <c r="I488" s="248">
        <f t="shared" ref="I488:I503" si="89">F488*H488</f>
        <v>464.02500000000003</v>
      </c>
      <c r="J488" s="259">
        <v>61.49</v>
      </c>
    </row>
    <row r="489" spans="1:11" ht="53.45" customHeight="1" x14ac:dyDescent="0.2">
      <c r="A489" s="247" t="s">
        <v>864</v>
      </c>
      <c r="B489" s="267" t="s">
        <v>137</v>
      </c>
      <c r="C489" s="94">
        <v>83534</v>
      </c>
      <c r="D489" s="97" t="s">
        <v>1250</v>
      </c>
      <c r="E489" s="94" t="s">
        <v>179</v>
      </c>
      <c r="F489" s="248">
        <v>8.8800000000000008</v>
      </c>
      <c r="G489" s="259">
        <f t="shared" si="87"/>
        <v>335.17</v>
      </c>
      <c r="H489" s="248">
        <f t="shared" si="88"/>
        <v>441.45</v>
      </c>
      <c r="I489" s="248">
        <f t="shared" si="89"/>
        <v>3920.076</v>
      </c>
      <c r="J489" s="262">
        <v>403.63</v>
      </c>
    </row>
    <row r="490" spans="1:11" ht="53.45" customHeight="1" x14ac:dyDescent="0.2">
      <c r="A490" s="247" t="s">
        <v>865</v>
      </c>
      <c r="B490" s="269" t="s">
        <v>151</v>
      </c>
      <c r="C490" s="270" t="s">
        <v>335</v>
      </c>
      <c r="D490" s="100" t="s">
        <v>336</v>
      </c>
      <c r="E490" s="94" t="s">
        <v>179</v>
      </c>
      <c r="F490" s="248">
        <v>14.88</v>
      </c>
      <c r="G490" s="259">
        <f t="shared" si="87"/>
        <v>318.68</v>
      </c>
      <c r="H490" s="248">
        <f t="shared" si="88"/>
        <v>419.73</v>
      </c>
      <c r="I490" s="248">
        <f t="shared" si="89"/>
        <v>6245.5824000000002</v>
      </c>
      <c r="J490" s="262">
        <v>383.77</v>
      </c>
    </row>
    <row r="491" spans="1:11" ht="53.45" customHeight="1" x14ac:dyDescent="0.2">
      <c r="A491" s="247" t="s">
        <v>866</v>
      </c>
      <c r="B491" s="269" t="s">
        <v>137</v>
      </c>
      <c r="C491" s="270" t="s">
        <v>338</v>
      </c>
      <c r="D491" s="100" t="s">
        <v>566</v>
      </c>
      <c r="E491" s="94" t="s">
        <v>179</v>
      </c>
      <c r="F491" s="248">
        <f>F489</f>
        <v>8.8800000000000008</v>
      </c>
      <c r="G491" s="259">
        <f t="shared" si="87"/>
        <v>68.819999999999993</v>
      </c>
      <c r="H491" s="248">
        <f t="shared" si="88"/>
        <v>90.64</v>
      </c>
      <c r="I491" s="248">
        <f t="shared" si="89"/>
        <v>804.8832000000001</v>
      </c>
      <c r="J491" s="262">
        <v>82.87</v>
      </c>
    </row>
    <row r="492" spans="1:11" ht="53.45" customHeight="1" x14ac:dyDescent="0.2">
      <c r="A492" s="247" t="s">
        <v>867</v>
      </c>
      <c r="B492" s="269" t="s">
        <v>151</v>
      </c>
      <c r="C492" s="270" t="s">
        <v>64</v>
      </c>
      <c r="D492" s="100" t="s">
        <v>65</v>
      </c>
      <c r="E492" s="94" t="s">
        <v>104</v>
      </c>
      <c r="F492" s="248">
        <v>1487.5</v>
      </c>
      <c r="G492" s="259">
        <f t="shared" si="87"/>
        <v>5.78</v>
      </c>
      <c r="H492" s="248">
        <f t="shared" si="88"/>
        <v>7.61</v>
      </c>
      <c r="I492" s="248">
        <f t="shared" si="89"/>
        <v>11319.875</v>
      </c>
      <c r="J492" s="262">
        <v>6.96</v>
      </c>
    </row>
    <row r="493" spans="1:11" ht="53.45" customHeight="1" x14ac:dyDescent="0.2">
      <c r="A493" s="247" t="s">
        <v>868</v>
      </c>
      <c r="B493" s="269" t="s">
        <v>151</v>
      </c>
      <c r="C493" s="94" t="s">
        <v>869</v>
      </c>
      <c r="D493" s="97" t="s">
        <v>870</v>
      </c>
      <c r="E493" s="94" t="s">
        <v>187</v>
      </c>
      <c r="F493" s="248">
        <v>50.37</v>
      </c>
      <c r="G493" s="259">
        <f t="shared" si="87"/>
        <v>62.62</v>
      </c>
      <c r="H493" s="248">
        <f t="shared" si="88"/>
        <v>82.48</v>
      </c>
      <c r="I493" s="248">
        <f t="shared" si="89"/>
        <v>4154.5176000000001</v>
      </c>
      <c r="J493" s="262">
        <v>75.41</v>
      </c>
    </row>
    <row r="494" spans="1:11" ht="53.45" customHeight="1" x14ac:dyDescent="0.2">
      <c r="A494" s="247" t="s">
        <v>871</v>
      </c>
      <c r="B494" s="267" t="s">
        <v>137</v>
      </c>
      <c r="C494" s="94">
        <v>87879</v>
      </c>
      <c r="D494" s="97" t="s">
        <v>1265</v>
      </c>
      <c r="E494" s="94" t="s">
        <v>187</v>
      </c>
      <c r="F494" s="248">
        <v>100.74</v>
      </c>
      <c r="G494" s="259">
        <f t="shared" si="87"/>
        <v>2.0299999999999998</v>
      </c>
      <c r="H494" s="248">
        <f t="shared" si="88"/>
        <v>2.67</v>
      </c>
      <c r="I494" s="248">
        <f t="shared" si="89"/>
        <v>268.97579999999999</v>
      </c>
      <c r="J494" s="262">
        <v>2.44</v>
      </c>
    </row>
    <row r="495" spans="1:11" ht="53.45" customHeight="1" x14ac:dyDescent="0.2">
      <c r="A495" s="247" t="s">
        <v>872</v>
      </c>
      <c r="B495" s="94" t="s">
        <v>151</v>
      </c>
      <c r="C495" s="94" t="s">
        <v>1284</v>
      </c>
      <c r="D495" s="97" t="s">
        <v>1285</v>
      </c>
      <c r="E495" s="94" t="s">
        <v>187</v>
      </c>
      <c r="F495" s="248">
        <v>100.74</v>
      </c>
      <c r="G495" s="259">
        <f t="shared" si="87"/>
        <v>22.37</v>
      </c>
      <c r="H495" s="248">
        <f t="shared" si="88"/>
        <v>29.46</v>
      </c>
      <c r="I495" s="248">
        <f t="shared" si="89"/>
        <v>2967.8004000000001</v>
      </c>
      <c r="J495" s="281">
        <v>26.94</v>
      </c>
      <c r="K495" s="300">
        <f>+K384*0.5</f>
        <v>0</v>
      </c>
    </row>
    <row r="496" spans="1:11" ht="53.45" customHeight="1" x14ac:dyDescent="0.2">
      <c r="A496" s="247" t="s">
        <v>873</v>
      </c>
      <c r="B496" s="94"/>
      <c r="C496" s="94"/>
      <c r="D496" s="97" t="s">
        <v>874</v>
      </c>
      <c r="E496" s="94"/>
      <c r="F496" s="248"/>
      <c r="G496" s="248"/>
      <c r="H496" s="248">
        <f t="shared" si="88"/>
        <v>0</v>
      </c>
      <c r="I496" s="248">
        <f t="shared" si="89"/>
        <v>0</v>
      </c>
      <c r="J496" s="248"/>
    </row>
    <row r="497" spans="1:10" ht="53.45" customHeight="1" x14ac:dyDescent="0.2">
      <c r="A497" s="247" t="s">
        <v>875</v>
      </c>
      <c r="B497" s="94" t="s">
        <v>137</v>
      </c>
      <c r="C497" s="94" t="s">
        <v>876</v>
      </c>
      <c r="D497" s="97" t="s">
        <v>877</v>
      </c>
      <c r="E497" s="94" t="s">
        <v>179</v>
      </c>
      <c r="F497" s="248">
        <v>16.96</v>
      </c>
      <c r="G497" s="259">
        <f t="shared" ref="G497:G503" si="90">ROUND(J497-(J497*$K$6),2)</f>
        <v>109.51</v>
      </c>
      <c r="H497" s="248">
        <f t="shared" si="88"/>
        <v>144.24</v>
      </c>
      <c r="I497" s="248">
        <f t="shared" si="89"/>
        <v>2446.3104000000003</v>
      </c>
      <c r="J497" s="262">
        <v>131.88</v>
      </c>
    </row>
    <row r="498" spans="1:10" ht="53.45" customHeight="1" x14ac:dyDescent="0.2">
      <c r="A498" s="247" t="s">
        <v>878</v>
      </c>
      <c r="B498" s="94" t="s">
        <v>137</v>
      </c>
      <c r="C498" s="94" t="s">
        <v>322</v>
      </c>
      <c r="D498" s="97" t="s">
        <v>323</v>
      </c>
      <c r="E498" s="94" t="s">
        <v>179</v>
      </c>
      <c r="F498" s="248">
        <v>3.2</v>
      </c>
      <c r="G498" s="259">
        <f t="shared" si="90"/>
        <v>72.180000000000007</v>
      </c>
      <c r="H498" s="248">
        <f t="shared" si="88"/>
        <v>95.07</v>
      </c>
      <c r="I498" s="248">
        <f t="shared" si="89"/>
        <v>304.22399999999999</v>
      </c>
      <c r="J498" s="262">
        <v>86.92</v>
      </c>
    </row>
    <row r="499" spans="1:10" ht="53.45" customHeight="1" x14ac:dyDescent="0.2">
      <c r="A499" s="247" t="s">
        <v>879</v>
      </c>
      <c r="B499" s="94" t="s">
        <v>137</v>
      </c>
      <c r="C499" s="94" t="s">
        <v>880</v>
      </c>
      <c r="D499" s="97" t="s">
        <v>881</v>
      </c>
      <c r="E499" s="94" t="s">
        <v>205</v>
      </c>
      <c r="F499" s="248">
        <v>4.8</v>
      </c>
      <c r="G499" s="259">
        <f t="shared" si="90"/>
        <v>69.290000000000006</v>
      </c>
      <c r="H499" s="248">
        <f t="shared" si="88"/>
        <v>91.26</v>
      </c>
      <c r="I499" s="248">
        <f t="shared" si="89"/>
        <v>438.048</v>
      </c>
      <c r="J499" s="262">
        <v>83.44</v>
      </c>
    </row>
    <row r="500" spans="1:10" ht="53.45" customHeight="1" x14ac:dyDescent="0.2">
      <c r="A500" s="247" t="s">
        <v>882</v>
      </c>
      <c r="B500" s="94" t="s">
        <v>137</v>
      </c>
      <c r="C500" s="94" t="s">
        <v>883</v>
      </c>
      <c r="D500" s="97" t="s">
        <v>884</v>
      </c>
      <c r="E500" s="94" t="s">
        <v>179</v>
      </c>
      <c r="F500" s="248">
        <v>6.08</v>
      </c>
      <c r="G500" s="259">
        <f t="shared" si="90"/>
        <v>71.19</v>
      </c>
      <c r="H500" s="248">
        <f t="shared" si="88"/>
        <v>93.76</v>
      </c>
      <c r="I500" s="248">
        <f t="shared" si="89"/>
        <v>570.06080000000009</v>
      </c>
      <c r="J500" s="262">
        <v>85.73</v>
      </c>
    </row>
    <row r="501" spans="1:10" ht="53.45" customHeight="1" x14ac:dyDescent="0.2">
      <c r="A501" s="247" t="s">
        <v>885</v>
      </c>
      <c r="B501" s="94" t="s">
        <v>137</v>
      </c>
      <c r="C501" s="94">
        <v>7258</v>
      </c>
      <c r="D501" s="97" t="s">
        <v>1254</v>
      </c>
      <c r="E501" s="94" t="s">
        <v>886</v>
      </c>
      <c r="F501" s="248">
        <v>2</v>
      </c>
      <c r="G501" s="259">
        <f t="shared" si="90"/>
        <v>215.9</v>
      </c>
      <c r="H501" s="248">
        <f t="shared" si="88"/>
        <v>284.36</v>
      </c>
      <c r="I501" s="248">
        <f t="shared" si="89"/>
        <v>568.72</v>
      </c>
      <c r="J501" s="262">
        <f>0.26*1000</f>
        <v>260</v>
      </c>
    </row>
    <row r="502" spans="1:10" ht="53.45" customHeight="1" x14ac:dyDescent="0.2">
      <c r="A502" s="247" t="s">
        <v>887</v>
      </c>
      <c r="B502" s="94" t="s">
        <v>137</v>
      </c>
      <c r="C502" s="94" t="s">
        <v>888</v>
      </c>
      <c r="D502" s="97" t="s">
        <v>889</v>
      </c>
      <c r="E502" s="94" t="s">
        <v>285</v>
      </c>
      <c r="F502" s="248">
        <v>27</v>
      </c>
      <c r="G502" s="259">
        <f t="shared" si="90"/>
        <v>30.82</v>
      </c>
      <c r="H502" s="248">
        <f t="shared" si="88"/>
        <v>40.590000000000003</v>
      </c>
      <c r="I502" s="248">
        <f t="shared" si="89"/>
        <v>1095.93</v>
      </c>
      <c r="J502" s="262">
        <v>37.119999999999997</v>
      </c>
    </row>
    <row r="503" spans="1:10" ht="53.45" customHeight="1" x14ac:dyDescent="0.2">
      <c r="A503" s="247" t="s">
        <v>890</v>
      </c>
      <c r="B503" s="94" t="s">
        <v>120</v>
      </c>
      <c r="C503" s="94" t="s">
        <v>120</v>
      </c>
      <c r="D503" s="97" t="s">
        <v>891</v>
      </c>
      <c r="E503" s="94" t="s">
        <v>143</v>
      </c>
      <c r="F503" s="248">
        <v>2</v>
      </c>
      <c r="G503" s="259">
        <f t="shared" si="90"/>
        <v>599.89</v>
      </c>
      <c r="H503" s="248">
        <f t="shared" si="88"/>
        <v>790.12</v>
      </c>
      <c r="I503" s="248">
        <f t="shared" si="89"/>
        <v>1580.24</v>
      </c>
      <c r="J503" s="248">
        <v>722.41</v>
      </c>
    </row>
    <row r="504" spans="1:10" ht="53.45" customHeight="1" x14ac:dyDescent="0.2">
      <c r="A504" s="252" t="s">
        <v>892</v>
      </c>
      <c r="B504" s="253"/>
      <c r="C504" s="254"/>
      <c r="D504" s="96" t="s">
        <v>893</v>
      </c>
      <c r="E504" s="254" t="s">
        <v>133</v>
      </c>
      <c r="F504" s="255" t="s">
        <v>133</v>
      </c>
      <c r="G504" s="255"/>
      <c r="H504" s="255"/>
      <c r="I504" s="256">
        <f>SUM(I506:I568)</f>
        <v>80359.345349999989</v>
      </c>
      <c r="J504" s="255"/>
    </row>
    <row r="505" spans="1:10" ht="53.45" customHeight="1" x14ac:dyDescent="0.2">
      <c r="A505" s="252" t="s">
        <v>894</v>
      </c>
      <c r="B505" s="253"/>
      <c r="C505" s="254"/>
      <c r="D505" s="96" t="s">
        <v>165</v>
      </c>
      <c r="E505" s="254"/>
      <c r="F505" s="255"/>
      <c r="G505" s="255"/>
      <c r="H505" s="255"/>
      <c r="I505" s="256"/>
      <c r="J505" s="255"/>
    </row>
    <row r="506" spans="1:10" ht="53.45" customHeight="1" x14ac:dyDescent="0.2">
      <c r="A506" s="247" t="s">
        <v>895</v>
      </c>
      <c r="B506" s="267" t="s">
        <v>137</v>
      </c>
      <c r="C506" s="268" t="s">
        <v>675</v>
      </c>
      <c r="D506" s="98" t="s">
        <v>676</v>
      </c>
      <c r="E506" s="94" t="s">
        <v>187</v>
      </c>
      <c r="F506" s="248">
        <v>43.46</v>
      </c>
      <c r="G506" s="259">
        <f>ROUND(J506-(J506*$K$6),2)</f>
        <v>2.99</v>
      </c>
      <c r="H506" s="248">
        <f>ROUND(G506*(1+$I$2),2)</f>
        <v>3.94</v>
      </c>
      <c r="I506" s="248">
        <f>F506*H506</f>
        <v>171.23240000000001</v>
      </c>
      <c r="J506" s="262">
        <v>3.6</v>
      </c>
    </row>
    <row r="507" spans="1:10" ht="53.45" customHeight="1" x14ac:dyDescent="0.2">
      <c r="A507" s="252" t="s">
        <v>896</v>
      </c>
      <c r="B507" s="253"/>
      <c r="C507" s="254"/>
      <c r="D507" s="96" t="s">
        <v>295</v>
      </c>
      <c r="E507" s="254"/>
      <c r="F507" s="255"/>
      <c r="G507" s="255"/>
      <c r="H507" s="255"/>
      <c r="I507" s="256"/>
      <c r="J507" s="255"/>
    </row>
    <row r="508" spans="1:10" ht="53.45" customHeight="1" x14ac:dyDescent="0.2">
      <c r="A508" s="247" t="s">
        <v>897</v>
      </c>
      <c r="B508" s="267" t="s">
        <v>137</v>
      </c>
      <c r="C508" s="94">
        <v>90091</v>
      </c>
      <c r="D508" s="97" t="s">
        <v>1247</v>
      </c>
      <c r="E508" s="94" t="s">
        <v>179</v>
      </c>
      <c r="F508" s="264">
        <v>29.3</v>
      </c>
      <c r="G508" s="259">
        <f t="shared" ref="G508:G513" si="91">ROUND(J508-(J508*$K$6),2)</f>
        <v>3.63</v>
      </c>
      <c r="H508" s="248">
        <f t="shared" ref="H508:H513" si="92">ROUND(G508*(1+$I$2),2)</f>
        <v>4.78</v>
      </c>
      <c r="I508" s="248">
        <f t="shared" ref="I508:I513" si="93">F508*H508</f>
        <v>140.054</v>
      </c>
      <c r="J508" s="262">
        <v>4.37</v>
      </c>
    </row>
    <row r="509" spans="1:10" ht="53.45" customHeight="1" x14ac:dyDescent="0.2">
      <c r="A509" s="247" t="s">
        <v>898</v>
      </c>
      <c r="B509" s="269" t="s">
        <v>137</v>
      </c>
      <c r="C509" s="94">
        <v>94097</v>
      </c>
      <c r="D509" s="97" t="s">
        <v>1248</v>
      </c>
      <c r="E509" s="94" t="s">
        <v>140</v>
      </c>
      <c r="F509" s="264">
        <v>36.76</v>
      </c>
      <c r="G509" s="259">
        <f t="shared" si="91"/>
        <v>3.21</v>
      </c>
      <c r="H509" s="248">
        <f t="shared" si="92"/>
        <v>4.2300000000000004</v>
      </c>
      <c r="I509" s="248">
        <f t="shared" si="93"/>
        <v>155.4948</v>
      </c>
      <c r="J509" s="262">
        <v>3.86</v>
      </c>
    </row>
    <row r="510" spans="1:10" ht="53.45" customHeight="1" x14ac:dyDescent="0.2">
      <c r="A510" s="247" t="s">
        <v>899</v>
      </c>
      <c r="B510" s="269" t="s">
        <v>137</v>
      </c>
      <c r="C510" s="270">
        <v>93382</v>
      </c>
      <c r="D510" s="100" t="s">
        <v>310</v>
      </c>
      <c r="E510" s="94"/>
      <c r="F510" s="264">
        <v>11.33</v>
      </c>
      <c r="G510" s="259">
        <f t="shared" si="91"/>
        <v>14.7</v>
      </c>
      <c r="H510" s="248">
        <f t="shared" si="92"/>
        <v>19.36</v>
      </c>
      <c r="I510" s="248">
        <f t="shared" si="93"/>
        <v>219.34879999999998</v>
      </c>
      <c r="J510" s="262">
        <v>17.7</v>
      </c>
    </row>
    <row r="511" spans="1:10" ht="53.45" customHeight="1" x14ac:dyDescent="0.2">
      <c r="A511" s="247" t="s">
        <v>900</v>
      </c>
      <c r="B511" s="269" t="s">
        <v>137</v>
      </c>
      <c r="C511" s="270">
        <v>72896</v>
      </c>
      <c r="D511" s="100" t="s">
        <v>191</v>
      </c>
      <c r="E511" s="94" t="s">
        <v>179</v>
      </c>
      <c r="F511" s="264">
        <v>21.56</v>
      </c>
      <c r="G511" s="259">
        <f t="shared" si="91"/>
        <v>2.14</v>
      </c>
      <c r="H511" s="248">
        <f t="shared" si="92"/>
        <v>2.82</v>
      </c>
      <c r="I511" s="248">
        <f t="shared" si="93"/>
        <v>60.799199999999992</v>
      </c>
      <c r="J511" s="262">
        <v>2.58</v>
      </c>
    </row>
    <row r="512" spans="1:10" ht="53.45" customHeight="1" x14ac:dyDescent="0.2">
      <c r="A512" s="247" t="s">
        <v>901</v>
      </c>
      <c r="B512" s="269" t="s">
        <v>137</v>
      </c>
      <c r="C512" s="270">
        <v>93588</v>
      </c>
      <c r="D512" s="100" t="s">
        <v>313</v>
      </c>
      <c r="E512" s="94" t="s">
        <v>194</v>
      </c>
      <c r="F512" s="264">
        <v>215.56</v>
      </c>
      <c r="G512" s="259">
        <f t="shared" si="91"/>
        <v>1.08</v>
      </c>
      <c r="H512" s="248">
        <f t="shared" si="92"/>
        <v>1.42</v>
      </c>
      <c r="I512" s="248">
        <f t="shared" si="93"/>
        <v>306.09519999999998</v>
      </c>
      <c r="J512" s="262">
        <v>1.3</v>
      </c>
    </row>
    <row r="513" spans="1:10" ht="53.45" customHeight="1" x14ac:dyDescent="0.2">
      <c r="A513" s="247" t="s">
        <v>902</v>
      </c>
      <c r="B513" s="269" t="s">
        <v>137</v>
      </c>
      <c r="C513" s="270" t="s">
        <v>196</v>
      </c>
      <c r="D513" s="101" t="s">
        <v>197</v>
      </c>
      <c r="E513" s="94" t="s">
        <v>179</v>
      </c>
      <c r="F513" s="264">
        <v>21.56</v>
      </c>
      <c r="G513" s="259">
        <f t="shared" si="91"/>
        <v>1.1299999999999999</v>
      </c>
      <c r="H513" s="248">
        <f t="shared" si="92"/>
        <v>1.49</v>
      </c>
      <c r="I513" s="248">
        <f t="shared" si="93"/>
        <v>32.124400000000001</v>
      </c>
      <c r="J513" s="262">
        <v>1.36</v>
      </c>
    </row>
    <row r="514" spans="1:10" ht="53.45" customHeight="1" x14ac:dyDescent="0.2">
      <c r="A514" s="252" t="s">
        <v>903</v>
      </c>
      <c r="B514" s="253"/>
      <c r="C514" s="254"/>
      <c r="D514" s="96" t="s">
        <v>904</v>
      </c>
      <c r="E514" s="254"/>
      <c r="F514" s="255"/>
      <c r="G514" s="255"/>
      <c r="H514" s="255"/>
      <c r="I514" s="256"/>
      <c r="J514" s="255"/>
    </row>
    <row r="515" spans="1:10" ht="53.45" customHeight="1" x14ac:dyDescent="0.2">
      <c r="A515" s="247" t="s">
        <v>905</v>
      </c>
      <c r="B515" s="94" t="s">
        <v>137</v>
      </c>
      <c r="C515" s="94" t="s">
        <v>906</v>
      </c>
      <c r="D515" s="97" t="s">
        <v>907</v>
      </c>
      <c r="E515" s="94" t="s">
        <v>187</v>
      </c>
      <c r="F515" s="248">
        <v>66.900000000000006</v>
      </c>
      <c r="G515" s="259">
        <f>ROUND(J515-(J515*$K$6),2)</f>
        <v>21.4</v>
      </c>
      <c r="H515" s="248">
        <f>ROUND(G515*(1+$I$2),2)</f>
        <v>28.19</v>
      </c>
      <c r="I515" s="248">
        <f>F515*H515</f>
        <v>1885.9110000000003</v>
      </c>
      <c r="J515" s="262">
        <v>25.77</v>
      </c>
    </row>
    <row r="516" spans="1:10" ht="53.45" customHeight="1" x14ac:dyDescent="0.2">
      <c r="A516" s="247" t="s">
        <v>908</v>
      </c>
      <c r="B516" s="267" t="s">
        <v>137</v>
      </c>
      <c r="C516" s="94">
        <v>83534</v>
      </c>
      <c r="D516" s="97" t="s">
        <v>1250</v>
      </c>
      <c r="E516" s="94" t="s">
        <v>179</v>
      </c>
      <c r="F516" s="248">
        <v>7.3</v>
      </c>
      <c r="G516" s="259">
        <f>ROUND(J516-(J516*$K$6),2)</f>
        <v>335.17</v>
      </c>
      <c r="H516" s="248">
        <f>ROUND(G516*(1+$I$2),2)</f>
        <v>441.45</v>
      </c>
      <c r="I516" s="248">
        <f>F516*H516</f>
        <v>3222.585</v>
      </c>
      <c r="J516" s="262">
        <v>403.63</v>
      </c>
    </row>
    <row r="517" spans="1:10" ht="53.45" customHeight="1" x14ac:dyDescent="0.2">
      <c r="A517" s="247" t="s">
        <v>909</v>
      </c>
      <c r="B517" s="94" t="s">
        <v>151</v>
      </c>
      <c r="C517" s="94" t="s">
        <v>910</v>
      </c>
      <c r="D517" s="97" t="s">
        <v>911</v>
      </c>
      <c r="E517" s="94" t="s">
        <v>179</v>
      </c>
      <c r="F517" s="248">
        <v>10.67</v>
      </c>
      <c r="G517" s="259">
        <f>ROUND(J517-(J517*$K$6),2)</f>
        <v>347.71</v>
      </c>
      <c r="H517" s="248">
        <f>ROUND(G517*(1+$I$2),2)</f>
        <v>457.97</v>
      </c>
      <c r="I517" s="248">
        <f>F517*H517</f>
        <v>4886.5399000000007</v>
      </c>
      <c r="J517" s="262">
        <v>418.72</v>
      </c>
    </row>
    <row r="518" spans="1:10" ht="53.45" customHeight="1" x14ac:dyDescent="0.2">
      <c r="A518" s="247" t="s">
        <v>912</v>
      </c>
      <c r="B518" s="269" t="s">
        <v>137</v>
      </c>
      <c r="C518" s="270" t="s">
        <v>338</v>
      </c>
      <c r="D518" s="100" t="s">
        <v>566</v>
      </c>
      <c r="E518" s="94" t="s">
        <v>179</v>
      </c>
      <c r="F518" s="248">
        <f>F516</f>
        <v>7.3</v>
      </c>
      <c r="G518" s="259">
        <f>ROUND(J518-(J518*$K$6),2)</f>
        <v>68.819999999999993</v>
      </c>
      <c r="H518" s="248">
        <f>ROUND(G518*(1+$I$2),2)</f>
        <v>90.64</v>
      </c>
      <c r="I518" s="248">
        <f>F518*H518</f>
        <v>661.67200000000003</v>
      </c>
      <c r="J518" s="262">
        <v>82.87</v>
      </c>
    </row>
    <row r="519" spans="1:10" ht="53.45" customHeight="1" x14ac:dyDescent="0.2">
      <c r="A519" s="247" t="s">
        <v>913</v>
      </c>
      <c r="B519" s="269" t="s">
        <v>151</v>
      </c>
      <c r="C519" s="270" t="s">
        <v>64</v>
      </c>
      <c r="D519" s="100" t="s">
        <v>65</v>
      </c>
      <c r="E519" s="94" t="s">
        <v>341</v>
      </c>
      <c r="F519" s="248">
        <v>533.25</v>
      </c>
      <c r="G519" s="259">
        <f>ROUND(J519-(J519*$K$6),2)</f>
        <v>5.78</v>
      </c>
      <c r="H519" s="248">
        <f>ROUND(G519*(1+$I$2),2)</f>
        <v>7.61</v>
      </c>
      <c r="I519" s="248">
        <f>F519*H519</f>
        <v>4058.0325000000003</v>
      </c>
      <c r="J519" s="262">
        <v>6.96</v>
      </c>
    </row>
    <row r="520" spans="1:10" ht="53.45" customHeight="1" x14ac:dyDescent="0.2">
      <c r="A520" s="252" t="s">
        <v>914</v>
      </c>
      <c r="B520" s="253"/>
      <c r="C520" s="254"/>
      <c r="D520" s="96" t="s">
        <v>915</v>
      </c>
      <c r="E520" s="254"/>
      <c r="F520" s="255"/>
      <c r="G520" s="255"/>
      <c r="H520" s="255"/>
      <c r="I520" s="256"/>
      <c r="J520" s="255"/>
    </row>
    <row r="521" spans="1:10" ht="53.45" customHeight="1" x14ac:dyDescent="0.2">
      <c r="A521" s="247" t="s">
        <v>916</v>
      </c>
      <c r="B521" s="267" t="s">
        <v>151</v>
      </c>
      <c r="C521" s="94" t="s">
        <v>1276</v>
      </c>
      <c r="D521" s="98" t="s">
        <v>688</v>
      </c>
      <c r="E521" s="94" t="s">
        <v>187</v>
      </c>
      <c r="F521" s="248">
        <v>42.75</v>
      </c>
      <c r="G521" s="259">
        <f>ROUND(J521-(J521*$K$6),2)</f>
        <v>51.06</v>
      </c>
      <c r="H521" s="248">
        <f>ROUND(G521*(1+$I$2),2)</f>
        <v>67.25</v>
      </c>
      <c r="I521" s="248">
        <f>F521*H521</f>
        <v>2874.9375</v>
      </c>
      <c r="J521" s="259">
        <v>61.49</v>
      </c>
    </row>
    <row r="522" spans="1:10" ht="53.45" customHeight="1" x14ac:dyDescent="0.2">
      <c r="A522" s="247" t="s">
        <v>917</v>
      </c>
      <c r="B522" s="267" t="s">
        <v>151</v>
      </c>
      <c r="C522" s="268" t="s">
        <v>1283</v>
      </c>
      <c r="D522" s="98" t="s">
        <v>694</v>
      </c>
      <c r="E522" s="94" t="s">
        <v>179</v>
      </c>
      <c r="F522" s="248">
        <v>7.15</v>
      </c>
      <c r="G522" s="259">
        <f>ROUND(J522-(J522*$K$6),2)</f>
        <v>39.369999999999997</v>
      </c>
      <c r="H522" s="248">
        <f>ROUND(G522*(1+$I$2),2)</f>
        <v>51.85</v>
      </c>
      <c r="I522" s="248">
        <f>F522*H522</f>
        <v>370.72750000000002</v>
      </c>
      <c r="J522" s="259">
        <v>47.41</v>
      </c>
    </row>
    <row r="523" spans="1:10" ht="53.45" customHeight="1" x14ac:dyDescent="0.2">
      <c r="A523" s="247" t="s">
        <v>918</v>
      </c>
      <c r="B523" s="94" t="s">
        <v>151</v>
      </c>
      <c r="C523" s="94" t="s">
        <v>910</v>
      </c>
      <c r="D523" s="97" t="s">
        <v>911</v>
      </c>
      <c r="E523" s="94" t="s">
        <v>179</v>
      </c>
      <c r="F523" s="248">
        <v>2.97</v>
      </c>
      <c r="G523" s="259">
        <f>ROUND(J523-(J523*$K$6),2)</f>
        <v>347.71</v>
      </c>
      <c r="H523" s="248">
        <f>ROUND(G523*(1+$I$2),2)</f>
        <v>457.97</v>
      </c>
      <c r="I523" s="248">
        <f>F523*H523</f>
        <v>1360.1709000000001</v>
      </c>
      <c r="J523" s="262">
        <v>418.72</v>
      </c>
    </row>
    <row r="524" spans="1:10" ht="53.45" customHeight="1" x14ac:dyDescent="0.2">
      <c r="A524" s="247" t="s">
        <v>919</v>
      </c>
      <c r="B524" s="269" t="s">
        <v>151</v>
      </c>
      <c r="C524" s="270" t="s">
        <v>64</v>
      </c>
      <c r="D524" s="100" t="s">
        <v>65</v>
      </c>
      <c r="E524" s="94" t="s">
        <v>341</v>
      </c>
      <c r="F524" s="248">
        <v>237.97</v>
      </c>
      <c r="G524" s="259">
        <f>ROUND(J524-(J524*$K$6),2)</f>
        <v>5.78</v>
      </c>
      <c r="H524" s="248">
        <f>ROUND(G524*(1+$I$2),2)</f>
        <v>7.61</v>
      </c>
      <c r="I524" s="248">
        <f>F524*H524</f>
        <v>1810.9517000000001</v>
      </c>
      <c r="J524" s="262">
        <v>6.96</v>
      </c>
    </row>
    <row r="525" spans="1:10" ht="53.45" customHeight="1" x14ac:dyDescent="0.2">
      <c r="A525" s="247" t="s">
        <v>920</v>
      </c>
      <c r="B525" s="269" t="s">
        <v>137</v>
      </c>
      <c r="C525" s="94" t="s">
        <v>921</v>
      </c>
      <c r="D525" s="97" t="s">
        <v>922</v>
      </c>
      <c r="E525" s="94" t="s">
        <v>140</v>
      </c>
      <c r="F525" s="248">
        <v>40.909999999999997</v>
      </c>
      <c r="G525" s="259">
        <f>ROUND(J525-(J525*$K$6),2)</f>
        <v>62.09</v>
      </c>
      <c r="H525" s="248">
        <f>ROUND(G525*(1+$I$2),2)</f>
        <v>81.78</v>
      </c>
      <c r="I525" s="248">
        <f>F525*H525</f>
        <v>3345.6197999999999</v>
      </c>
      <c r="J525" s="262">
        <v>74.77</v>
      </c>
    </row>
    <row r="526" spans="1:10" ht="53.45" customHeight="1" x14ac:dyDescent="0.2">
      <c r="A526" s="252" t="s">
        <v>923</v>
      </c>
      <c r="B526" s="253"/>
      <c r="C526" s="254"/>
      <c r="D526" s="96" t="s">
        <v>924</v>
      </c>
      <c r="E526" s="254"/>
      <c r="F526" s="255"/>
      <c r="G526" s="255"/>
      <c r="H526" s="255"/>
      <c r="I526" s="256"/>
      <c r="J526" s="255"/>
    </row>
    <row r="527" spans="1:10" ht="53.45" customHeight="1" x14ac:dyDescent="0.2">
      <c r="A527" s="247" t="s">
        <v>925</v>
      </c>
      <c r="B527" s="94" t="s">
        <v>137</v>
      </c>
      <c r="C527" s="94">
        <v>87480</v>
      </c>
      <c r="D527" s="97" t="s">
        <v>1261</v>
      </c>
      <c r="E527" s="94" t="s">
        <v>140</v>
      </c>
      <c r="F527" s="264">
        <v>119.83</v>
      </c>
      <c r="G527" s="259">
        <f>ROUND(J527-(J527*$K$6),2)</f>
        <v>34.44</v>
      </c>
      <c r="H527" s="248">
        <f>ROUND(G527*(1+$I$2),2)</f>
        <v>45.36</v>
      </c>
      <c r="I527" s="248">
        <f>F527*H527</f>
        <v>5435.4888000000001</v>
      </c>
      <c r="J527" s="262">
        <v>41.48</v>
      </c>
    </row>
    <row r="528" spans="1:10" ht="53.45" customHeight="1" x14ac:dyDescent="0.2">
      <c r="A528" s="247" t="s">
        <v>926</v>
      </c>
      <c r="B528" s="94" t="s">
        <v>137</v>
      </c>
      <c r="C528" s="94">
        <v>87879</v>
      </c>
      <c r="D528" s="97" t="s">
        <v>1265</v>
      </c>
      <c r="E528" s="94" t="s">
        <v>140</v>
      </c>
      <c r="F528" s="264">
        <v>239.65</v>
      </c>
      <c r="G528" s="259">
        <f>ROUND(J528-(J528*$K$6),2)</f>
        <v>2.0299999999999998</v>
      </c>
      <c r="H528" s="248">
        <f>ROUND(G528*(1+$I$2),2)</f>
        <v>2.67</v>
      </c>
      <c r="I528" s="248">
        <f>F528*H528</f>
        <v>639.8655</v>
      </c>
      <c r="J528" s="262">
        <v>2.44</v>
      </c>
    </row>
    <row r="529" spans="1:10" ht="53.45" customHeight="1" x14ac:dyDescent="0.2">
      <c r="A529" s="247" t="s">
        <v>927</v>
      </c>
      <c r="B529" s="94" t="s">
        <v>137</v>
      </c>
      <c r="C529" s="94">
        <v>87536</v>
      </c>
      <c r="D529" s="97" t="s">
        <v>928</v>
      </c>
      <c r="E529" s="94" t="s">
        <v>140</v>
      </c>
      <c r="F529" s="264">
        <v>72.83</v>
      </c>
      <c r="G529" s="259">
        <f>ROUND(J529-(J529*$K$6),2)</f>
        <v>17.850000000000001</v>
      </c>
      <c r="H529" s="248">
        <f>ROUND(G529*(1+$I$2),2)</f>
        <v>23.51</v>
      </c>
      <c r="I529" s="248">
        <f>F529*H529</f>
        <v>1712.2333000000001</v>
      </c>
      <c r="J529" s="262">
        <v>21.49</v>
      </c>
    </row>
    <row r="530" spans="1:10" ht="53.45" customHeight="1" x14ac:dyDescent="0.2">
      <c r="A530" s="247" t="s">
        <v>929</v>
      </c>
      <c r="B530" s="94" t="s">
        <v>151</v>
      </c>
      <c r="C530" s="94" t="s">
        <v>1286</v>
      </c>
      <c r="D530" s="97" t="s">
        <v>1285</v>
      </c>
      <c r="E530" s="94" t="s">
        <v>140</v>
      </c>
      <c r="F530" s="264">
        <v>166.83</v>
      </c>
      <c r="G530" s="259">
        <f>ROUND(J530-(J530*$K$6),2)</f>
        <v>22.37</v>
      </c>
      <c r="H530" s="248">
        <f>ROUND(G530*(1+$I$2),2)</f>
        <v>29.46</v>
      </c>
      <c r="I530" s="248">
        <f>F530*H530</f>
        <v>4914.8118000000004</v>
      </c>
      <c r="J530" s="259">
        <v>26.94</v>
      </c>
    </row>
    <row r="531" spans="1:10" ht="53.45" customHeight="1" x14ac:dyDescent="0.2">
      <c r="A531" s="252" t="s">
        <v>930</v>
      </c>
      <c r="B531" s="253"/>
      <c r="C531" s="254"/>
      <c r="D531" s="96" t="s">
        <v>931</v>
      </c>
      <c r="E531" s="254"/>
      <c r="F531" s="255"/>
      <c r="G531" s="255"/>
      <c r="H531" s="255"/>
      <c r="I531" s="256"/>
      <c r="J531" s="255"/>
    </row>
    <row r="532" spans="1:10" ht="53.45" customHeight="1" x14ac:dyDescent="0.2">
      <c r="A532" s="247" t="s">
        <v>932</v>
      </c>
      <c r="B532" s="94" t="s">
        <v>137</v>
      </c>
      <c r="C532" s="94" t="s">
        <v>933</v>
      </c>
      <c r="D532" s="97" t="s">
        <v>934</v>
      </c>
      <c r="E532" s="94" t="s">
        <v>140</v>
      </c>
      <c r="F532" s="264">
        <v>43.46</v>
      </c>
      <c r="G532" s="259">
        <f>ROUND(J532-(J532*$K$6),2)</f>
        <v>29.67</v>
      </c>
      <c r="H532" s="248">
        <f>ROUND(G532*(1+$I$2),2)</f>
        <v>39.08</v>
      </c>
      <c r="I532" s="248">
        <f>F532*H532</f>
        <v>1698.4168</v>
      </c>
      <c r="J532" s="262">
        <v>35.729999999999997</v>
      </c>
    </row>
    <row r="533" spans="1:10" ht="53.45" customHeight="1" x14ac:dyDescent="0.2">
      <c r="A533" s="247" t="s">
        <v>935</v>
      </c>
      <c r="B533" s="94" t="s">
        <v>137</v>
      </c>
      <c r="C533" s="94">
        <v>87642</v>
      </c>
      <c r="D533" s="97" t="s">
        <v>936</v>
      </c>
      <c r="E533" s="94" t="s">
        <v>140</v>
      </c>
      <c r="F533" s="264">
        <v>43.46</v>
      </c>
      <c r="G533" s="259">
        <f>ROUND(J533-(J533*$K$6),2)</f>
        <v>26.92</v>
      </c>
      <c r="H533" s="248">
        <f>ROUND(G533*(1+$I$2),2)</f>
        <v>35.46</v>
      </c>
      <c r="I533" s="248">
        <f>F533*H533</f>
        <v>1541.0916</v>
      </c>
      <c r="J533" s="262">
        <v>32.42</v>
      </c>
    </row>
    <row r="534" spans="1:10" ht="53.45" customHeight="1" x14ac:dyDescent="0.2">
      <c r="A534" s="247" t="s">
        <v>937</v>
      </c>
      <c r="B534" s="94" t="s">
        <v>137</v>
      </c>
      <c r="C534" s="94" t="s">
        <v>938</v>
      </c>
      <c r="D534" s="97" t="s">
        <v>939</v>
      </c>
      <c r="E534" s="94" t="s">
        <v>140</v>
      </c>
      <c r="F534" s="264">
        <v>10.55</v>
      </c>
      <c r="G534" s="259">
        <f>ROUND(J534-(J534*$K$6),2)</f>
        <v>33.11</v>
      </c>
      <c r="H534" s="248">
        <f>ROUND(G534*(1+$I$2),2)</f>
        <v>43.61</v>
      </c>
      <c r="I534" s="248">
        <f>F534*H534</f>
        <v>460.08550000000002</v>
      </c>
      <c r="J534" s="262">
        <v>39.869999999999997</v>
      </c>
    </row>
    <row r="535" spans="1:10" ht="53.45" customHeight="1" x14ac:dyDescent="0.2">
      <c r="A535" s="252" t="s">
        <v>940</v>
      </c>
      <c r="B535" s="253"/>
      <c r="C535" s="254"/>
      <c r="D535" s="96" t="s">
        <v>941</v>
      </c>
      <c r="E535" s="254"/>
      <c r="F535" s="255"/>
      <c r="G535" s="255"/>
      <c r="H535" s="255"/>
      <c r="I535" s="256"/>
      <c r="J535" s="255"/>
    </row>
    <row r="536" spans="1:10" ht="53.45" customHeight="1" x14ac:dyDescent="0.2">
      <c r="A536" s="247" t="s">
        <v>942</v>
      </c>
      <c r="B536" s="94" t="s">
        <v>137</v>
      </c>
      <c r="C536" s="94">
        <v>87265</v>
      </c>
      <c r="D536" s="97" t="s">
        <v>943</v>
      </c>
      <c r="E536" s="94" t="s">
        <v>140</v>
      </c>
      <c r="F536" s="264">
        <v>72.83</v>
      </c>
      <c r="G536" s="259">
        <f>ROUND(J536-(J536*$K$6),2)</f>
        <v>46.49</v>
      </c>
      <c r="H536" s="248">
        <f>ROUND(G536*(1+$I$2),2)</f>
        <v>61.23</v>
      </c>
      <c r="I536" s="248">
        <f>F536*H536</f>
        <v>4459.3809000000001</v>
      </c>
      <c r="J536" s="262">
        <v>55.98</v>
      </c>
    </row>
    <row r="537" spans="1:10" ht="53.45" customHeight="1" x14ac:dyDescent="0.2">
      <c r="A537" s="247" t="s">
        <v>944</v>
      </c>
      <c r="B537" s="94" t="s">
        <v>137</v>
      </c>
      <c r="C537" s="94">
        <v>87257</v>
      </c>
      <c r="D537" s="97" t="s">
        <v>945</v>
      </c>
      <c r="E537" s="94" t="s">
        <v>140</v>
      </c>
      <c r="F537" s="264">
        <v>32.92</v>
      </c>
      <c r="G537" s="259">
        <f>ROUND(J537-(J537*$K$6),2)</f>
        <v>50.46</v>
      </c>
      <c r="H537" s="248">
        <f>ROUND(G537*(1+$I$2),2)</f>
        <v>66.459999999999994</v>
      </c>
      <c r="I537" s="248">
        <f>F537*H537</f>
        <v>2187.8631999999998</v>
      </c>
      <c r="J537" s="262">
        <v>60.76</v>
      </c>
    </row>
    <row r="538" spans="1:10" ht="53.45" customHeight="1" x14ac:dyDescent="0.2">
      <c r="A538" s="247" t="s">
        <v>946</v>
      </c>
      <c r="B538" s="94" t="s">
        <v>137</v>
      </c>
      <c r="C538" s="94">
        <v>88487</v>
      </c>
      <c r="D538" s="97" t="s">
        <v>947</v>
      </c>
      <c r="E538" s="94" t="s">
        <v>140</v>
      </c>
      <c r="F538" s="264">
        <v>206.21</v>
      </c>
      <c r="G538" s="259">
        <f>ROUND(J538-(J538*$K$6),2)</f>
        <v>5.64</v>
      </c>
      <c r="H538" s="248">
        <f>ROUND(G538*(1+$I$2),2)</f>
        <v>7.43</v>
      </c>
      <c r="I538" s="248">
        <f>F538*H538</f>
        <v>1532.1403</v>
      </c>
      <c r="J538" s="262">
        <v>6.79</v>
      </c>
    </row>
    <row r="539" spans="1:10" ht="53.45" customHeight="1" x14ac:dyDescent="0.2">
      <c r="A539" s="247" t="s">
        <v>948</v>
      </c>
      <c r="B539" s="94" t="s">
        <v>137</v>
      </c>
      <c r="C539" s="94" t="s">
        <v>1251</v>
      </c>
      <c r="D539" s="97" t="s">
        <v>1252</v>
      </c>
      <c r="E539" s="94" t="s">
        <v>140</v>
      </c>
      <c r="F539" s="248">
        <v>31.51</v>
      </c>
      <c r="G539" s="259">
        <f>ROUND(J539-(J539*$K$6),2)</f>
        <v>16.77</v>
      </c>
      <c r="H539" s="248">
        <f>ROUND(G539*(1+$I$2),2)</f>
        <v>22.09</v>
      </c>
      <c r="I539" s="248">
        <f>F539*H539</f>
        <v>696.05590000000007</v>
      </c>
      <c r="J539" s="262">
        <v>20.2</v>
      </c>
    </row>
    <row r="540" spans="1:10" ht="53.45" customHeight="1" x14ac:dyDescent="0.2">
      <c r="A540" s="247" t="s">
        <v>949</v>
      </c>
      <c r="B540" s="94" t="s">
        <v>137</v>
      </c>
      <c r="C540" s="94" t="s">
        <v>950</v>
      </c>
      <c r="D540" s="97" t="s">
        <v>951</v>
      </c>
      <c r="E540" s="94" t="s">
        <v>140</v>
      </c>
      <c r="F540" s="248">
        <v>4.32</v>
      </c>
      <c r="G540" s="259">
        <f>ROUND(J540-(J540*$K$6),2)</f>
        <v>15.54</v>
      </c>
      <c r="H540" s="248">
        <f>ROUND(G540*(1+$I$2),2)</f>
        <v>20.47</v>
      </c>
      <c r="I540" s="248">
        <f>F540*H540</f>
        <v>88.430400000000006</v>
      </c>
      <c r="J540" s="262">
        <v>18.71</v>
      </c>
    </row>
    <row r="541" spans="1:10" ht="53.45" customHeight="1" x14ac:dyDescent="0.2">
      <c r="A541" s="252" t="s">
        <v>952</v>
      </c>
      <c r="B541" s="253"/>
      <c r="C541" s="254"/>
      <c r="D541" s="96" t="s">
        <v>953</v>
      </c>
      <c r="E541" s="254"/>
      <c r="F541" s="255"/>
      <c r="G541" s="255"/>
      <c r="H541" s="255"/>
      <c r="I541" s="256"/>
      <c r="J541" s="255"/>
    </row>
    <row r="542" spans="1:10" ht="53.45" customHeight="1" x14ac:dyDescent="0.2">
      <c r="A542" s="247" t="s">
        <v>954</v>
      </c>
      <c r="B542" s="94" t="s">
        <v>137</v>
      </c>
      <c r="C542" s="94">
        <v>94570</v>
      </c>
      <c r="D542" s="97" t="s">
        <v>1262</v>
      </c>
      <c r="E542" s="94" t="s">
        <v>140</v>
      </c>
      <c r="F542" s="248">
        <f>3.2*0.6</f>
        <v>1.92</v>
      </c>
      <c r="G542" s="259">
        <f>ROUND(J542-(J542*$K$6),2)</f>
        <v>294.70999999999998</v>
      </c>
      <c r="H542" s="248">
        <f>ROUND(G542*(1+$I$2),2)</f>
        <v>388.16</v>
      </c>
      <c r="I542" s="248">
        <f>F542*H542</f>
        <v>745.2672</v>
      </c>
      <c r="J542" s="262">
        <v>354.9</v>
      </c>
    </row>
    <row r="543" spans="1:10" ht="53.45" customHeight="1" x14ac:dyDescent="0.2">
      <c r="A543" s="247" t="s">
        <v>955</v>
      </c>
      <c r="B543" s="94" t="s">
        <v>137</v>
      </c>
      <c r="C543" s="94">
        <v>94560</v>
      </c>
      <c r="D543" s="97" t="s">
        <v>1253</v>
      </c>
      <c r="E543" s="94" t="s">
        <v>140</v>
      </c>
      <c r="F543" s="248">
        <v>9.42</v>
      </c>
      <c r="G543" s="259">
        <f>ROUND(J543-(J543*$K$6),2)</f>
        <v>328.19</v>
      </c>
      <c r="H543" s="248">
        <f>ROUND(G543*(1+$I$2),2)</f>
        <v>432.26</v>
      </c>
      <c r="I543" s="248">
        <f>F543*H543</f>
        <v>4071.8892000000001</v>
      </c>
      <c r="J543" s="262">
        <v>395.22</v>
      </c>
    </row>
    <row r="544" spans="1:10" ht="53.45" customHeight="1" x14ac:dyDescent="0.2">
      <c r="A544" s="247" t="s">
        <v>956</v>
      </c>
      <c r="B544" s="94" t="s">
        <v>137</v>
      </c>
      <c r="C544" s="94">
        <v>90820</v>
      </c>
      <c r="D544" s="97" t="s">
        <v>1264</v>
      </c>
      <c r="E544" s="94" t="s">
        <v>352</v>
      </c>
      <c r="F544" s="248">
        <v>2</v>
      </c>
      <c r="G544" s="259">
        <f>ROUND(J544-(J544*$K$6),2)</f>
        <v>228.07</v>
      </c>
      <c r="H544" s="248">
        <f>ROUND(G544*(1+$I$2),2)</f>
        <v>300.39</v>
      </c>
      <c r="I544" s="248">
        <f>F544*H544</f>
        <v>600.78</v>
      </c>
      <c r="J544" s="262">
        <v>274.64999999999998</v>
      </c>
    </row>
    <row r="545" spans="1:10" ht="53.45" customHeight="1" x14ac:dyDescent="0.2">
      <c r="A545" s="247" t="s">
        <v>957</v>
      </c>
      <c r="B545" s="94" t="s">
        <v>137</v>
      </c>
      <c r="C545" s="94" t="s">
        <v>958</v>
      </c>
      <c r="D545" s="97" t="s">
        <v>959</v>
      </c>
      <c r="E545" s="94" t="s">
        <v>140</v>
      </c>
      <c r="F545" s="248">
        <f>3.7*2.1</f>
        <v>7.7700000000000005</v>
      </c>
      <c r="G545" s="259">
        <f>ROUND(J545-(J545*$K$6),2)</f>
        <v>398.27</v>
      </c>
      <c r="H545" s="248">
        <f>ROUND(G545*(1+$I$2),2)</f>
        <v>524.55999999999995</v>
      </c>
      <c r="I545" s="248">
        <f>F545*H545</f>
        <v>4075.8311999999996</v>
      </c>
      <c r="J545" s="262">
        <v>479.61</v>
      </c>
    </row>
    <row r="546" spans="1:10" ht="53.45" customHeight="1" x14ac:dyDescent="0.2">
      <c r="A546" s="247" t="s">
        <v>960</v>
      </c>
      <c r="B546" s="94" t="s">
        <v>137</v>
      </c>
      <c r="C546" s="94">
        <v>72116</v>
      </c>
      <c r="D546" s="97" t="s">
        <v>961</v>
      </c>
      <c r="E546" s="94" t="s">
        <v>140</v>
      </c>
      <c r="F546" s="248">
        <v>7.98</v>
      </c>
      <c r="G546" s="259">
        <f>ROUND(J546-(J546*$K$6),2)</f>
        <v>55.77</v>
      </c>
      <c r="H546" s="248">
        <f>ROUND(G546*(1+$I$2),2)</f>
        <v>73.45</v>
      </c>
      <c r="I546" s="248">
        <f>F546*H546</f>
        <v>586.13100000000009</v>
      </c>
      <c r="J546" s="262">
        <v>67.16</v>
      </c>
    </row>
    <row r="547" spans="1:10" ht="53.45" customHeight="1" x14ac:dyDescent="0.2">
      <c r="A547" s="252" t="s">
        <v>962</v>
      </c>
      <c r="B547" s="253"/>
      <c r="C547" s="254"/>
      <c r="D547" s="96" t="s">
        <v>963</v>
      </c>
      <c r="E547" s="254"/>
      <c r="F547" s="255"/>
      <c r="G547" s="255"/>
      <c r="H547" s="255"/>
      <c r="I547" s="256"/>
      <c r="J547" s="255"/>
    </row>
    <row r="548" spans="1:10" ht="53.45" customHeight="1" x14ac:dyDescent="0.2">
      <c r="A548" s="247" t="s">
        <v>964</v>
      </c>
      <c r="B548" s="94" t="s">
        <v>137</v>
      </c>
      <c r="C548" s="94" t="s">
        <v>1287</v>
      </c>
      <c r="D548" s="97" t="s">
        <v>1288</v>
      </c>
      <c r="E548" s="94" t="s">
        <v>140</v>
      </c>
      <c r="F548" s="248">
        <v>65.94</v>
      </c>
      <c r="G548" s="259">
        <f>ROUND(J548-(J548*$K$6),2)</f>
        <v>42.1</v>
      </c>
      <c r="H548" s="248">
        <f>ROUND(G548*(1+$I$2),2)</f>
        <v>55.45</v>
      </c>
      <c r="I548" s="248">
        <f>F548*H548</f>
        <v>3656.373</v>
      </c>
      <c r="J548" s="259">
        <v>50.7</v>
      </c>
    </row>
    <row r="549" spans="1:10" ht="53.45" customHeight="1" x14ac:dyDescent="0.2">
      <c r="A549" s="247" t="s">
        <v>965</v>
      </c>
      <c r="B549" s="94" t="s">
        <v>137</v>
      </c>
      <c r="C549" s="94">
        <v>94207</v>
      </c>
      <c r="D549" s="97" t="s">
        <v>1256</v>
      </c>
      <c r="E549" s="94" t="s">
        <v>140</v>
      </c>
      <c r="F549" s="264">
        <v>65.94</v>
      </c>
      <c r="G549" s="259">
        <f>ROUND(J549-(J549*$K$6),2)</f>
        <v>22.94</v>
      </c>
      <c r="H549" s="248">
        <f>ROUND(G549*(1+$I$2),2)</f>
        <v>30.21</v>
      </c>
      <c r="I549" s="248">
        <f>F549*H549</f>
        <v>1992.0473999999999</v>
      </c>
      <c r="J549" s="262">
        <v>27.63</v>
      </c>
    </row>
    <row r="550" spans="1:10" ht="53.45" customHeight="1" x14ac:dyDescent="0.2">
      <c r="A550" s="252" t="s">
        <v>966</v>
      </c>
      <c r="B550" s="253"/>
      <c r="C550" s="254"/>
      <c r="D550" s="96" t="s">
        <v>967</v>
      </c>
      <c r="E550" s="254"/>
      <c r="F550" s="255"/>
      <c r="G550" s="255"/>
      <c r="H550" s="255"/>
      <c r="I550" s="256"/>
      <c r="J550" s="255"/>
    </row>
    <row r="551" spans="1:10" ht="53.45" customHeight="1" x14ac:dyDescent="0.2">
      <c r="A551" s="247" t="s">
        <v>968</v>
      </c>
      <c r="B551" s="94" t="s">
        <v>151</v>
      </c>
      <c r="C551" s="94" t="s">
        <v>969</v>
      </c>
      <c r="D551" s="97" t="s">
        <v>970</v>
      </c>
      <c r="E551" s="94" t="s">
        <v>352</v>
      </c>
      <c r="F551" s="264">
        <v>8</v>
      </c>
      <c r="G551" s="259">
        <f t="shared" ref="G551:G562" si="94">ROUND(J551-(J551*$K$6),2)</f>
        <v>67.77</v>
      </c>
      <c r="H551" s="248">
        <f t="shared" ref="H551:H562" si="95">ROUND(G551*(1+$I$2),2)</f>
        <v>89.26</v>
      </c>
      <c r="I551" s="248">
        <f t="shared" ref="I551:I562" si="96">F551*H551</f>
        <v>714.08</v>
      </c>
      <c r="J551" s="262">
        <v>81.61</v>
      </c>
    </row>
    <row r="552" spans="1:10" ht="53.45" customHeight="1" x14ac:dyDescent="0.2">
      <c r="A552" s="247" t="s">
        <v>971</v>
      </c>
      <c r="B552" s="94" t="s">
        <v>151</v>
      </c>
      <c r="C552" s="94" t="s">
        <v>972</v>
      </c>
      <c r="D552" s="97" t="s">
        <v>973</v>
      </c>
      <c r="E552" s="94" t="s">
        <v>352</v>
      </c>
      <c r="F552" s="264">
        <v>2</v>
      </c>
      <c r="G552" s="259">
        <f t="shared" si="94"/>
        <v>40.49</v>
      </c>
      <c r="H552" s="248">
        <f t="shared" si="95"/>
        <v>53.33</v>
      </c>
      <c r="I552" s="248">
        <f t="shared" si="96"/>
        <v>106.66</v>
      </c>
      <c r="J552" s="262">
        <v>48.76</v>
      </c>
    </row>
    <row r="553" spans="1:10" ht="53.45" customHeight="1" x14ac:dyDescent="0.2">
      <c r="A553" s="247" t="s">
        <v>974</v>
      </c>
      <c r="B553" s="94" t="s">
        <v>151</v>
      </c>
      <c r="C553" s="94" t="s">
        <v>975</v>
      </c>
      <c r="D553" s="97" t="s">
        <v>976</v>
      </c>
      <c r="E553" s="94" t="s">
        <v>352</v>
      </c>
      <c r="F553" s="264">
        <v>6</v>
      </c>
      <c r="G553" s="259">
        <f t="shared" si="94"/>
        <v>59</v>
      </c>
      <c r="H553" s="248">
        <f t="shared" si="95"/>
        <v>77.709999999999994</v>
      </c>
      <c r="I553" s="248">
        <f t="shared" si="96"/>
        <v>466.26</v>
      </c>
      <c r="J553" s="262">
        <v>71.05</v>
      </c>
    </row>
    <row r="554" spans="1:10" ht="53.45" customHeight="1" x14ac:dyDescent="0.2">
      <c r="A554" s="247" t="s">
        <v>977</v>
      </c>
      <c r="B554" s="94" t="s">
        <v>151</v>
      </c>
      <c r="C554" s="94" t="s">
        <v>978</v>
      </c>
      <c r="D554" s="97" t="s">
        <v>979</v>
      </c>
      <c r="E554" s="94" t="s">
        <v>352</v>
      </c>
      <c r="F554" s="264">
        <v>2</v>
      </c>
      <c r="G554" s="259">
        <f t="shared" si="94"/>
        <v>59.16</v>
      </c>
      <c r="H554" s="248">
        <f t="shared" si="95"/>
        <v>77.92</v>
      </c>
      <c r="I554" s="248">
        <f t="shared" si="96"/>
        <v>155.84</v>
      </c>
      <c r="J554" s="262">
        <v>71.239999999999995</v>
      </c>
    </row>
    <row r="555" spans="1:10" ht="53.45" customHeight="1" x14ac:dyDescent="0.2">
      <c r="A555" s="247" t="s">
        <v>980</v>
      </c>
      <c r="B555" s="94" t="s">
        <v>137</v>
      </c>
      <c r="C555" s="94" t="s">
        <v>1259</v>
      </c>
      <c r="D555" s="97" t="s">
        <v>981</v>
      </c>
      <c r="E555" s="94" t="s">
        <v>352</v>
      </c>
      <c r="F555" s="264">
        <v>5</v>
      </c>
      <c r="G555" s="259">
        <f t="shared" si="94"/>
        <v>147.91</v>
      </c>
      <c r="H555" s="248">
        <f t="shared" si="95"/>
        <v>194.81</v>
      </c>
      <c r="I555" s="248">
        <f t="shared" si="96"/>
        <v>974.05</v>
      </c>
      <c r="J555" s="262">
        <v>178.12</v>
      </c>
    </row>
    <row r="556" spans="1:10" ht="53.45" customHeight="1" x14ac:dyDescent="0.2">
      <c r="A556" s="247" t="s">
        <v>982</v>
      </c>
      <c r="B556" s="94" t="s">
        <v>137</v>
      </c>
      <c r="C556" s="94">
        <v>86888</v>
      </c>
      <c r="D556" s="97" t="s">
        <v>1249</v>
      </c>
      <c r="E556" s="94" t="s">
        <v>352</v>
      </c>
      <c r="F556" s="264">
        <v>2</v>
      </c>
      <c r="G556" s="259">
        <f t="shared" si="94"/>
        <v>343.4</v>
      </c>
      <c r="H556" s="248">
        <f t="shared" si="95"/>
        <v>452.29</v>
      </c>
      <c r="I556" s="248">
        <f t="shared" si="96"/>
        <v>904.58</v>
      </c>
      <c r="J556" s="262">
        <v>413.54</v>
      </c>
    </row>
    <row r="557" spans="1:10" ht="53.45" customHeight="1" x14ac:dyDescent="0.2">
      <c r="A557" s="247" t="s">
        <v>983</v>
      </c>
      <c r="B557" s="94" t="s">
        <v>137</v>
      </c>
      <c r="C557" s="94" t="s">
        <v>984</v>
      </c>
      <c r="D557" s="97" t="s">
        <v>985</v>
      </c>
      <c r="E557" s="94" t="s">
        <v>352</v>
      </c>
      <c r="F557" s="264">
        <v>1</v>
      </c>
      <c r="G557" s="259">
        <f t="shared" si="94"/>
        <v>401.52</v>
      </c>
      <c r="H557" s="248">
        <f t="shared" si="95"/>
        <v>528.84</v>
      </c>
      <c r="I557" s="248">
        <f t="shared" si="96"/>
        <v>528.84</v>
      </c>
      <c r="J557" s="262">
        <v>483.53</v>
      </c>
    </row>
    <row r="558" spans="1:10" ht="53.45" customHeight="1" x14ac:dyDescent="0.2">
      <c r="A558" s="247" t="s">
        <v>986</v>
      </c>
      <c r="B558" s="94" t="s">
        <v>137</v>
      </c>
      <c r="C558" s="94">
        <v>86902</v>
      </c>
      <c r="D558" s="97" t="s">
        <v>987</v>
      </c>
      <c r="E558" s="94" t="s">
        <v>352</v>
      </c>
      <c r="F558" s="264">
        <v>2</v>
      </c>
      <c r="G558" s="259">
        <f t="shared" si="94"/>
        <v>169.8</v>
      </c>
      <c r="H558" s="248">
        <f t="shared" si="95"/>
        <v>223.64</v>
      </c>
      <c r="I558" s="248">
        <f t="shared" si="96"/>
        <v>447.28</v>
      </c>
      <c r="J558" s="262">
        <v>204.48</v>
      </c>
    </row>
    <row r="559" spans="1:10" ht="53.45" customHeight="1" x14ac:dyDescent="0.2">
      <c r="A559" s="247" t="s">
        <v>988</v>
      </c>
      <c r="B559" s="94" t="s">
        <v>151</v>
      </c>
      <c r="C559" s="94" t="s">
        <v>989</v>
      </c>
      <c r="D559" s="97" t="s">
        <v>990</v>
      </c>
      <c r="E559" s="94" t="s">
        <v>352</v>
      </c>
      <c r="F559" s="264">
        <v>3</v>
      </c>
      <c r="G559" s="259">
        <f t="shared" si="94"/>
        <v>247.74</v>
      </c>
      <c r="H559" s="248">
        <f t="shared" si="95"/>
        <v>326.3</v>
      </c>
      <c r="I559" s="248">
        <f t="shared" si="96"/>
        <v>978.90000000000009</v>
      </c>
      <c r="J559" s="262">
        <v>298.33999999999997</v>
      </c>
    </row>
    <row r="560" spans="1:10" ht="53.45" customHeight="1" x14ac:dyDescent="0.2">
      <c r="A560" s="247" t="s">
        <v>991</v>
      </c>
      <c r="B560" s="94" t="s">
        <v>137</v>
      </c>
      <c r="C560" s="94">
        <v>86920</v>
      </c>
      <c r="D560" s="97" t="s">
        <v>992</v>
      </c>
      <c r="E560" s="94" t="s">
        <v>352</v>
      </c>
      <c r="F560" s="264">
        <v>1</v>
      </c>
      <c r="G560" s="259">
        <f t="shared" si="94"/>
        <v>596.16999999999996</v>
      </c>
      <c r="H560" s="248">
        <f t="shared" si="95"/>
        <v>785.22</v>
      </c>
      <c r="I560" s="248">
        <f t="shared" si="96"/>
        <v>785.22</v>
      </c>
      <c r="J560" s="262">
        <v>717.93</v>
      </c>
    </row>
    <row r="561" spans="1:10" ht="53.45" customHeight="1" x14ac:dyDescent="0.2">
      <c r="A561" s="247" t="s">
        <v>993</v>
      </c>
      <c r="B561" s="94" t="s">
        <v>151</v>
      </c>
      <c r="C561" s="94" t="s">
        <v>994</v>
      </c>
      <c r="D561" s="97" t="s">
        <v>995</v>
      </c>
      <c r="E561" s="94" t="s">
        <v>140</v>
      </c>
      <c r="F561" s="264">
        <f>3.85*1.3</f>
        <v>5.0049999999999999</v>
      </c>
      <c r="G561" s="259">
        <f t="shared" si="94"/>
        <v>252.14</v>
      </c>
      <c r="H561" s="248">
        <f t="shared" si="95"/>
        <v>332.09</v>
      </c>
      <c r="I561" s="248">
        <f t="shared" si="96"/>
        <v>1662.1104499999999</v>
      </c>
      <c r="J561" s="262">
        <v>303.64</v>
      </c>
    </row>
    <row r="562" spans="1:10" ht="53.45" customHeight="1" x14ac:dyDescent="0.2">
      <c r="A562" s="247" t="s">
        <v>996</v>
      </c>
      <c r="B562" s="94" t="s">
        <v>137</v>
      </c>
      <c r="C562" s="94">
        <v>6893</v>
      </c>
      <c r="D562" s="97" t="s">
        <v>997</v>
      </c>
      <c r="E562" s="94" t="s">
        <v>140</v>
      </c>
      <c r="F562" s="264">
        <f>1.85*0.7</f>
        <v>1.2949999999999999</v>
      </c>
      <c r="G562" s="259">
        <f t="shared" si="94"/>
        <v>225.75</v>
      </c>
      <c r="H562" s="248">
        <f t="shared" si="95"/>
        <v>297.33999999999997</v>
      </c>
      <c r="I562" s="248">
        <f t="shared" si="96"/>
        <v>385.05529999999993</v>
      </c>
      <c r="J562" s="262">
        <v>271.86</v>
      </c>
    </row>
    <row r="563" spans="1:10" ht="53.45" customHeight="1" x14ac:dyDescent="0.2">
      <c r="A563" s="252" t="s">
        <v>998</v>
      </c>
      <c r="B563" s="253"/>
      <c r="C563" s="254"/>
      <c r="D563" s="96" t="s">
        <v>999</v>
      </c>
      <c r="E563" s="254"/>
      <c r="F563" s="255"/>
      <c r="G563" s="255"/>
      <c r="H563" s="255"/>
      <c r="I563" s="256"/>
      <c r="J563" s="255"/>
    </row>
    <row r="564" spans="1:10" ht="53.45" customHeight="1" x14ac:dyDescent="0.2">
      <c r="A564" s="247" t="s">
        <v>1000</v>
      </c>
      <c r="B564" s="94" t="s">
        <v>151</v>
      </c>
      <c r="C564" s="282" t="s">
        <v>1001</v>
      </c>
      <c r="D564" s="97" t="s">
        <v>1002</v>
      </c>
      <c r="E564" s="94" t="s">
        <v>352</v>
      </c>
      <c r="F564" s="264">
        <v>9</v>
      </c>
      <c r="G564" s="259">
        <f>ROUND(J564-(J564*$K$6),2)</f>
        <v>126.31</v>
      </c>
      <c r="H564" s="248">
        <f>ROUND(G564*(1+$I$2),2)</f>
        <v>166.36</v>
      </c>
      <c r="I564" s="248">
        <f>F564*H564</f>
        <v>1497.2400000000002</v>
      </c>
      <c r="J564" s="262">
        <v>152.11000000000001</v>
      </c>
    </row>
    <row r="565" spans="1:10" ht="53.45" customHeight="1" x14ac:dyDescent="0.2">
      <c r="A565" s="247" t="s">
        <v>1003</v>
      </c>
      <c r="B565" s="94" t="s">
        <v>151</v>
      </c>
      <c r="C565" s="94" t="s">
        <v>1004</v>
      </c>
      <c r="D565" s="97" t="s">
        <v>1005</v>
      </c>
      <c r="E565" s="94" t="s">
        <v>352</v>
      </c>
      <c r="F565" s="264">
        <v>15</v>
      </c>
      <c r="G565" s="259">
        <f>ROUND(J565-(J565*$K$6),2)</f>
        <v>126.31</v>
      </c>
      <c r="H565" s="248">
        <f>ROUND(G565*(1+$I$2),2)</f>
        <v>166.36</v>
      </c>
      <c r="I565" s="248">
        <f>F565*H565</f>
        <v>2495.4</v>
      </c>
      <c r="J565" s="262">
        <v>152.11000000000001</v>
      </c>
    </row>
    <row r="566" spans="1:10" ht="53.45" customHeight="1" x14ac:dyDescent="0.2">
      <c r="A566" s="247" t="s">
        <v>1006</v>
      </c>
      <c r="B566" s="94" t="s">
        <v>137</v>
      </c>
      <c r="C566" s="94">
        <v>91929</v>
      </c>
      <c r="D566" s="97" t="s">
        <v>1007</v>
      </c>
      <c r="E566" s="94" t="s">
        <v>50</v>
      </c>
      <c r="F566" s="264">
        <v>300</v>
      </c>
      <c r="G566" s="259">
        <f>ROUND(J566-(J566*$K$6),2)</f>
        <v>2.86</v>
      </c>
      <c r="H566" s="248">
        <f>ROUND(G566*(1+$I$2),2)</f>
        <v>3.77</v>
      </c>
      <c r="I566" s="248">
        <f>F566*H566</f>
        <v>1131</v>
      </c>
      <c r="J566" s="262">
        <v>3.44</v>
      </c>
    </row>
    <row r="567" spans="1:10" ht="53.45" customHeight="1" x14ac:dyDescent="0.2">
      <c r="A567" s="247" t="s">
        <v>1008</v>
      </c>
      <c r="B567" s="94" t="s">
        <v>137</v>
      </c>
      <c r="C567" s="94" t="s">
        <v>1009</v>
      </c>
      <c r="D567" s="97" t="s">
        <v>1010</v>
      </c>
      <c r="E567" s="94" t="s">
        <v>352</v>
      </c>
      <c r="F567" s="264">
        <v>1</v>
      </c>
      <c r="G567" s="259">
        <f>ROUND(J567-(J567*$K$6),2)</f>
        <v>268.31</v>
      </c>
      <c r="H567" s="248">
        <f>ROUND(G567*(1+$I$2),2)</f>
        <v>353.39</v>
      </c>
      <c r="I567" s="248">
        <f>F567*H567</f>
        <v>353.39</v>
      </c>
      <c r="J567" s="262">
        <v>323.11</v>
      </c>
    </row>
    <row r="568" spans="1:10" ht="53.45" customHeight="1" x14ac:dyDescent="0.2">
      <c r="A568" s="247" t="s">
        <v>1011</v>
      </c>
      <c r="B568" s="94" t="s">
        <v>137</v>
      </c>
      <c r="C568" s="94" t="s">
        <v>1012</v>
      </c>
      <c r="D568" s="97" t="s">
        <v>1013</v>
      </c>
      <c r="E568" s="94" t="s">
        <v>352</v>
      </c>
      <c r="F568" s="264">
        <v>8</v>
      </c>
      <c r="G568" s="259">
        <f>ROUND(J568-(J568*$K$6),2)</f>
        <v>11.1</v>
      </c>
      <c r="H568" s="248">
        <f>ROUND(G568*(1+$I$2),2)</f>
        <v>14.62</v>
      </c>
      <c r="I568" s="248">
        <f>F568*H568</f>
        <v>116.96</v>
      </c>
      <c r="J568" s="262">
        <v>13.37</v>
      </c>
    </row>
    <row r="569" spans="1:10" ht="53.45" customHeight="1" x14ac:dyDescent="0.2">
      <c r="A569" s="252" t="s">
        <v>1014</v>
      </c>
      <c r="B569" s="253"/>
      <c r="C569" s="254"/>
      <c r="D569" s="96" t="s">
        <v>1049</v>
      </c>
      <c r="E569" s="254" t="s">
        <v>133</v>
      </c>
      <c r="F569" s="255" t="s">
        <v>133</v>
      </c>
      <c r="G569" s="255"/>
      <c r="H569" s="255"/>
      <c r="I569" s="256">
        <f>SUM(I571:I581)</f>
        <v>36195.615599999997</v>
      </c>
      <c r="J569" s="255"/>
    </row>
    <row r="570" spans="1:10" ht="53.45" customHeight="1" x14ac:dyDescent="0.2">
      <c r="A570" s="252" t="s">
        <v>1015</v>
      </c>
      <c r="B570" s="253"/>
      <c r="C570" s="254"/>
      <c r="D570" s="96" t="s">
        <v>165</v>
      </c>
      <c r="E570" s="254"/>
      <c r="F570" s="255"/>
      <c r="G570" s="255"/>
      <c r="H570" s="255"/>
      <c r="I570" s="256"/>
      <c r="J570" s="255"/>
    </row>
    <row r="571" spans="1:10" ht="53.45" customHeight="1" x14ac:dyDescent="0.2">
      <c r="A571" s="247" t="s">
        <v>1016</v>
      </c>
      <c r="B571" s="267" t="s">
        <v>137</v>
      </c>
      <c r="C571" s="268" t="s">
        <v>675</v>
      </c>
      <c r="D571" s="98" t="s">
        <v>676</v>
      </c>
      <c r="E571" s="94" t="s">
        <v>187</v>
      </c>
      <c r="F571" s="248">
        <f>35*5.93</f>
        <v>207.54999999999998</v>
      </c>
      <c r="G571" s="259">
        <f>ROUND(J571-(J571*$K$6),2)</f>
        <v>2.99</v>
      </c>
      <c r="H571" s="248">
        <f>ROUND(G571*(1+$I$2),2)</f>
        <v>3.94</v>
      </c>
      <c r="I571" s="248">
        <f>F571*H571</f>
        <v>817.74699999999996</v>
      </c>
      <c r="J571" s="262">
        <v>3.6</v>
      </c>
    </row>
    <row r="572" spans="1:10" ht="53.45" customHeight="1" x14ac:dyDescent="0.2">
      <c r="A572" s="252" t="s">
        <v>1017</v>
      </c>
      <c r="B572" s="253"/>
      <c r="C572" s="254"/>
      <c r="D572" s="96" t="s">
        <v>295</v>
      </c>
      <c r="E572" s="254"/>
      <c r="F572" s="255"/>
      <c r="G572" s="255"/>
      <c r="H572" s="255"/>
      <c r="I572" s="256"/>
      <c r="J572" s="255"/>
    </row>
    <row r="573" spans="1:10" ht="53.45" customHeight="1" x14ac:dyDescent="0.2">
      <c r="A573" s="247" t="s">
        <v>1018</v>
      </c>
      <c r="B573" s="267" t="s">
        <v>137</v>
      </c>
      <c r="C573" s="94">
        <v>90091</v>
      </c>
      <c r="D573" s="97" t="s">
        <v>1247</v>
      </c>
      <c r="E573" s="94" t="s">
        <v>179</v>
      </c>
      <c r="F573" s="264">
        <v>356.62</v>
      </c>
      <c r="G573" s="259">
        <f t="shared" ref="G573:G581" si="97">ROUND(J573-(J573*$K$6),2)</f>
        <v>3.63</v>
      </c>
      <c r="H573" s="248">
        <f t="shared" ref="H573:H581" si="98">ROUND(G573*(1+$I$2),2)</f>
        <v>4.78</v>
      </c>
      <c r="I573" s="248">
        <f t="shared" ref="I573:I581" si="99">F573*H573</f>
        <v>1704.6436000000001</v>
      </c>
      <c r="J573" s="262">
        <v>4.37</v>
      </c>
    </row>
    <row r="574" spans="1:10" ht="53.45" customHeight="1" x14ac:dyDescent="0.2">
      <c r="A574" s="247" t="s">
        <v>1019</v>
      </c>
      <c r="B574" s="269" t="s">
        <v>137</v>
      </c>
      <c r="C574" s="94">
        <v>94097</v>
      </c>
      <c r="D574" s="97" t="s">
        <v>1248</v>
      </c>
      <c r="E574" s="94" t="s">
        <v>140</v>
      </c>
      <c r="F574" s="264">
        <v>267.05</v>
      </c>
      <c r="G574" s="259">
        <f t="shared" si="97"/>
        <v>3.21</v>
      </c>
      <c r="H574" s="248">
        <f t="shared" si="98"/>
        <v>4.2300000000000004</v>
      </c>
      <c r="I574" s="248">
        <f t="shared" si="99"/>
        <v>1129.6215000000002</v>
      </c>
      <c r="J574" s="262">
        <v>3.86</v>
      </c>
    </row>
    <row r="575" spans="1:10" ht="53.45" customHeight="1" x14ac:dyDescent="0.2">
      <c r="A575" s="247" t="s">
        <v>1020</v>
      </c>
      <c r="B575" s="269" t="s">
        <v>137</v>
      </c>
      <c r="C575" s="270">
        <v>72896</v>
      </c>
      <c r="D575" s="100" t="s">
        <v>191</v>
      </c>
      <c r="E575" s="94" t="s">
        <v>179</v>
      </c>
      <c r="F575" s="264">
        <v>427.94</v>
      </c>
      <c r="G575" s="259">
        <f t="shared" si="97"/>
        <v>2.14</v>
      </c>
      <c r="H575" s="248">
        <f t="shared" si="98"/>
        <v>2.82</v>
      </c>
      <c r="I575" s="248">
        <f t="shared" si="99"/>
        <v>1206.7908</v>
      </c>
      <c r="J575" s="262">
        <v>2.58</v>
      </c>
    </row>
    <row r="576" spans="1:10" ht="53.45" customHeight="1" x14ac:dyDescent="0.2">
      <c r="A576" s="247" t="s">
        <v>1021</v>
      </c>
      <c r="B576" s="269" t="s">
        <v>137</v>
      </c>
      <c r="C576" s="270">
        <v>93588</v>
      </c>
      <c r="D576" s="100" t="s">
        <v>313</v>
      </c>
      <c r="E576" s="94" t="s">
        <v>194</v>
      </c>
      <c r="F576" s="264">
        <v>4279.38</v>
      </c>
      <c r="G576" s="259">
        <f t="shared" si="97"/>
        <v>1.08</v>
      </c>
      <c r="H576" s="248">
        <f t="shared" si="98"/>
        <v>1.42</v>
      </c>
      <c r="I576" s="248">
        <f t="shared" si="99"/>
        <v>6076.7195999999994</v>
      </c>
      <c r="J576" s="262">
        <v>1.3</v>
      </c>
    </row>
    <row r="577" spans="1:10" ht="53.45" customHeight="1" x14ac:dyDescent="0.2">
      <c r="A577" s="247" t="s">
        <v>1022</v>
      </c>
      <c r="B577" s="269" t="s">
        <v>137</v>
      </c>
      <c r="C577" s="270" t="s">
        <v>196</v>
      </c>
      <c r="D577" s="101" t="s">
        <v>197</v>
      </c>
      <c r="E577" s="94" t="s">
        <v>179</v>
      </c>
      <c r="F577" s="264">
        <v>427.94</v>
      </c>
      <c r="G577" s="259">
        <f t="shared" si="97"/>
        <v>1.1299999999999999</v>
      </c>
      <c r="H577" s="248">
        <f t="shared" si="98"/>
        <v>1.49</v>
      </c>
      <c r="I577" s="248">
        <f t="shared" si="99"/>
        <v>637.63059999999996</v>
      </c>
      <c r="J577" s="262">
        <v>1.36</v>
      </c>
    </row>
    <row r="578" spans="1:10" ht="53.45" customHeight="1" x14ac:dyDescent="0.2">
      <c r="A578" s="247" t="s">
        <v>1023</v>
      </c>
      <c r="B578" s="269" t="s">
        <v>137</v>
      </c>
      <c r="C578" s="270" t="s">
        <v>1289</v>
      </c>
      <c r="D578" s="101" t="s">
        <v>1024</v>
      </c>
      <c r="E578" s="94" t="s">
        <v>179</v>
      </c>
      <c r="F578" s="264">
        <v>40.06</v>
      </c>
      <c r="G578" s="259">
        <f t="shared" si="97"/>
        <v>100.56</v>
      </c>
      <c r="H578" s="248">
        <f t="shared" si="98"/>
        <v>132.44999999999999</v>
      </c>
      <c r="I578" s="248">
        <f t="shared" si="99"/>
        <v>5305.9470000000001</v>
      </c>
      <c r="J578" s="281">
        <v>121.1</v>
      </c>
    </row>
    <row r="579" spans="1:10" ht="53.45" customHeight="1" x14ac:dyDescent="0.2">
      <c r="A579" s="247" t="s">
        <v>1025</v>
      </c>
      <c r="B579" s="269" t="s">
        <v>137</v>
      </c>
      <c r="C579" s="270">
        <v>93588</v>
      </c>
      <c r="D579" s="101" t="s">
        <v>313</v>
      </c>
      <c r="E579" s="94" t="s">
        <v>194</v>
      </c>
      <c r="F579" s="264">
        <v>2002.88</v>
      </c>
      <c r="G579" s="259">
        <f t="shared" si="97"/>
        <v>1.08</v>
      </c>
      <c r="H579" s="248">
        <f t="shared" si="98"/>
        <v>1.42</v>
      </c>
      <c r="I579" s="248">
        <f t="shared" si="99"/>
        <v>2844.0895999999998</v>
      </c>
      <c r="J579" s="262">
        <v>1.3</v>
      </c>
    </row>
    <row r="580" spans="1:10" ht="53.45" customHeight="1" x14ac:dyDescent="0.2">
      <c r="A580" s="247" t="s">
        <v>1026</v>
      </c>
      <c r="B580" s="269" t="s">
        <v>137</v>
      </c>
      <c r="C580" s="270">
        <v>94342</v>
      </c>
      <c r="D580" s="101" t="s">
        <v>1290</v>
      </c>
      <c r="E580" s="94" t="s">
        <v>179</v>
      </c>
      <c r="F580" s="264">
        <v>40.06</v>
      </c>
      <c r="G580" s="259">
        <f t="shared" si="97"/>
        <v>66.86</v>
      </c>
      <c r="H580" s="248">
        <f t="shared" si="98"/>
        <v>88.06</v>
      </c>
      <c r="I580" s="248">
        <f t="shared" si="99"/>
        <v>3527.6836000000003</v>
      </c>
      <c r="J580" s="281">
        <v>80.510000000000005</v>
      </c>
    </row>
    <row r="581" spans="1:10" ht="53.45" customHeight="1" x14ac:dyDescent="0.2">
      <c r="A581" s="247" t="s">
        <v>1027</v>
      </c>
      <c r="B581" s="269" t="s">
        <v>137</v>
      </c>
      <c r="C581" s="270" t="s">
        <v>1028</v>
      </c>
      <c r="D581" s="101" t="s">
        <v>1029</v>
      </c>
      <c r="E581" s="94" t="s">
        <v>187</v>
      </c>
      <c r="F581" s="264">
        <v>356.31</v>
      </c>
      <c r="G581" s="259">
        <f t="shared" si="97"/>
        <v>27.58</v>
      </c>
      <c r="H581" s="248">
        <f t="shared" si="98"/>
        <v>36.33</v>
      </c>
      <c r="I581" s="248">
        <f t="shared" si="99"/>
        <v>12944.7423</v>
      </c>
      <c r="J581" s="262">
        <v>33.21</v>
      </c>
    </row>
    <row r="582" spans="1:10" ht="53.45" customHeight="1" x14ac:dyDescent="0.2">
      <c r="A582" s="252" t="s">
        <v>1030</v>
      </c>
      <c r="B582" s="253"/>
      <c r="C582" s="253"/>
      <c r="D582" s="96" t="s">
        <v>1068</v>
      </c>
      <c r="E582" s="254" t="s">
        <v>133</v>
      </c>
      <c r="F582" s="255" t="s">
        <v>133</v>
      </c>
      <c r="G582" s="255"/>
      <c r="H582" s="255"/>
      <c r="I582" s="256">
        <f>SUM(I583:I681)</f>
        <v>66666.869400000011</v>
      </c>
      <c r="J582" s="255"/>
    </row>
    <row r="583" spans="1:10" s="286" customFormat="1" ht="53.45" customHeight="1" x14ac:dyDescent="0.2">
      <c r="A583" s="283" t="s">
        <v>1032</v>
      </c>
      <c r="B583" s="284" t="s">
        <v>137</v>
      </c>
      <c r="C583" s="284" t="s">
        <v>1291</v>
      </c>
      <c r="D583" s="101" t="s">
        <v>1295</v>
      </c>
      <c r="E583" s="94" t="s">
        <v>1069</v>
      </c>
      <c r="F583" s="264">
        <v>6</v>
      </c>
      <c r="G583" s="259">
        <f t="shared" ref="G583:G588" si="100">ROUND(J583-(J583*$K$6),2)</f>
        <v>210.76</v>
      </c>
      <c r="H583" s="248">
        <f>ROUND(G583*(1+$I$2),2)</f>
        <v>277.58999999999997</v>
      </c>
      <c r="I583" s="248">
        <f>F583*H583</f>
        <v>1665.54</v>
      </c>
      <c r="J583" s="285">
        <v>253.8</v>
      </c>
    </row>
    <row r="584" spans="1:10" ht="53.45" customHeight="1" x14ac:dyDescent="0.2">
      <c r="A584" s="283" t="s">
        <v>1149</v>
      </c>
      <c r="B584" s="284" t="s">
        <v>120</v>
      </c>
      <c r="C584" s="284" t="s">
        <v>120</v>
      </c>
      <c r="D584" s="101" t="s">
        <v>1070</v>
      </c>
      <c r="E584" s="94" t="s">
        <v>1069</v>
      </c>
      <c r="F584" s="264">
        <v>9</v>
      </c>
      <c r="G584" s="259">
        <f t="shared" si="100"/>
        <v>652.1</v>
      </c>
      <c r="H584" s="248">
        <f t="shared" ref="H584:H589" si="101">ROUND(G584*(1+$I$2),2)</f>
        <v>858.88</v>
      </c>
      <c r="I584" s="248">
        <f t="shared" ref="I584:I647" si="102">F584*H584</f>
        <v>7729.92</v>
      </c>
      <c r="J584" s="285">
        <v>785.28</v>
      </c>
    </row>
    <row r="585" spans="1:10" ht="53.45" customHeight="1" x14ac:dyDescent="0.2">
      <c r="A585" s="257" t="s">
        <v>1150</v>
      </c>
      <c r="B585" s="287" t="s">
        <v>120</v>
      </c>
      <c r="C585" s="287" t="s">
        <v>120</v>
      </c>
      <c r="D585" s="188" t="s">
        <v>1071</v>
      </c>
      <c r="E585" s="258" t="s">
        <v>1072</v>
      </c>
      <c r="F585" s="265">
        <v>630</v>
      </c>
      <c r="G585" s="259">
        <f t="shared" si="100"/>
        <v>9.9</v>
      </c>
      <c r="H585" s="259">
        <f t="shared" si="101"/>
        <v>13.04</v>
      </c>
      <c r="I585" s="259">
        <f t="shared" si="102"/>
        <v>8215.1999999999989</v>
      </c>
      <c r="J585" s="281">
        <v>11.92</v>
      </c>
    </row>
    <row r="586" spans="1:10" ht="53.45" customHeight="1" x14ac:dyDescent="0.2">
      <c r="A586" s="283" t="s">
        <v>1151</v>
      </c>
      <c r="B586" s="284" t="s">
        <v>137</v>
      </c>
      <c r="C586" s="284" t="s">
        <v>1294</v>
      </c>
      <c r="D586" s="101" t="s">
        <v>1297</v>
      </c>
      <c r="E586" s="94" t="s">
        <v>1069</v>
      </c>
      <c r="F586" s="264">
        <v>6</v>
      </c>
      <c r="G586" s="259">
        <f t="shared" si="100"/>
        <v>1025.73</v>
      </c>
      <c r="H586" s="248">
        <f t="shared" si="101"/>
        <v>1350.99</v>
      </c>
      <c r="I586" s="248">
        <f t="shared" si="102"/>
        <v>8105.9400000000005</v>
      </c>
      <c r="J586" s="285">
        <v>1235.23</v>
      </c>
    </row>
    <row r="587" spans="1:10" ht="53.45" customHeight="1" x14ac:dyDescent="0.2">
      <c r="A587" s="283" t="s">
        <v>1152</v>
      </c>
      <c r="B587" s="284" t="s">
        <v>137</v>
      </c>
      <c r="C587" s="284" t="s">
        <v>1293</v>
      </c>
      <c r="D587" s="101" t="s">
        <v>1298</v>
      </c>
      <c r="E587" s="94" t="s">
        <v>1069</v>
      </c>
      <c r="F587" s="264">
        <v>2</v>
      </c>
      <c r="G587" s="259">
        <f t="shared" si="100"/>
        <v>1575.93</v>
      </c>
      <c r="H587" s="248">
        <f t="shared" si="101"/>
        <v>2075.66</v>
      </c>
      <c r="I587" s="248">
        <f t="shared" si="102"/>
        <v>4151.32</v>
      </c>
      <c r="J587" s="285">
        <v>1897.8</v>
      </c>
    </row>
    <row r="588" spans="1:10" ht="53.45" customHeight="1" x14ac:dyDescent="0.2">
      <c r="A588" s="283" t="s">
        <v>1153</v>
      </c>
      <c r="B588" s="284" t="s">
        <v>137</v>
      </c>
      <c r="C588" s="284" t="s">
        <v>1292</v>
      </c>
      <c r="D588" s="101" t="s">
        <v>1299</v>
      </c>
      <c r="E588" s="94" t="s">
        <v>1069</v>
      </c>
      <c r="F588" s="264">
        <v>1</v>
      </c>
      <c r="G588" s="259">
        <f t="shared" si="100"/>
        <v>5722.7</v>
      </c>
      <c r="H588" s="248">
        <f t="shared" si="101"/>
        <v>7537.37</v>
      </c>
      <c r="I588" s="248">
        <f t="shared" si="102"/>
        <v>7537.37</v>
      </c>
      <c r="J588" s="285">
        <v>6891.5</v>
      </c>
    </row>
    <row r="589" spans="1:10" ht="53.45" customHeight="1" x14ac:dyDescent="0.2">
      <c r="A589" s="288" t="s">
        <v>1154</v>
      </c>
      <c r="B589" s="289"/>
      <c r="C589" s="290"/>
      <c r="D589" s="192" t="s">
        <v>1073</v>
      </c>
      <c r="E589" s="291"/>
      <c r="F589" s="292"/>
      <c r="G589" s="293"/>
      <c r="H589" s="249">
        <f t="shared" si="101"/>
        <v>0</v>
      </c>
      <c r="I589" s="249">
        <f t="shared" si="102"/>
        <v>0</v>
      </c>
      <c r="J589" s="293"/>
    </row>
    <row r="590" spans="1:10" s="286" customFormat="1" ht="53.45" customHeight="1" x14ac:dyDescent="0.2">
      <c r="A590" s="283" t="s">
        <v>1155</v>
      </c>
      <c r="B590" s="284" t="s">
        <v>120</v>
      </c>
      <c r="C590" s="284" t="s">
        <v>120</v>
      </c>
      <c r="D590" s="101" t="s">
        <v>1074</v>
      </c>
      <c r="E590" s="94" t="s">
        <v>1075</v>
      </c>
      <c r="F590" s="264">
        <v>3</v>
      </c>
      <c r="G590" s="259">
        <f t="shared" ref="G590:G653" si="103">ROUND(J590-(J590*$K$6),2)</f>
        <v>8.2200000000000006</v>
      </c>
      <c r="H590" s="248">
        <f>ROUND(G590*(1+$I$1),2)</f>
        <v>10.07</v>
      </c>
      <c r="I590" s="248">
        <f t="shared" si="102"/>
        <v>30.21</v>
      </c>
      <c r="J590" s="285">
        <v>9.9</v>
      </c>
    </row>
    <row r="591" spans="1:10" ht="53.45" customHeight="1" x14ac:dyDescent="0.2">
      <c r="A591" s="283" t="s">
        <v>1156</v>
      </c>
      <c r="B591" s="284" t="s">
        <v>137</v>
      </c>
      <c r="C591" s="284">
        <v>417</v>
      </c>
      <c r="D591" s="101" t="s">
        <v>1300</v>
      </c>
      <c r="E591" s="94" t="s">
        <v>1075</v>
      </c>
      <c r="F591" s="264">
        <v>32</v>
      </c>
      <c r="G591" s="259">
        <f t="shared" si="103"/>
        <v>1.65</v>
      </c>
      <c r="H591" s="248">
        <f t="shared" ref="H591:H654" si="104">ROUND(G591*(1+$I$1),2)</f>
        <v>2.02</v>
      </c>
      <c r="I591" s="248">
        <f t="shared" si="102"/>
        <v>64.64</v>
      </c>
      <c r="J591" s="285">
        <v>1.99</v>
      </c>
    </row>
    <row r="592" spans="1:10" s="286" customFormat="1" ht="53.45" customHeight="1" x14ac:dyDescent="0.2">
      <c r="A592" s="283" t="s">
        <v>1157</v>
      </c>
      <c r="B592" s="284" t="s">
        <v>120</v>
      </c>
      <c r="C592" s="284" t="s">
        <v>120</v>
      </c>
      <c r="D592" s="101" t="s">
        <v>1076</v>
      </c>
      <c r="E592" s="94" t="s">
        <v>352</v>
      </c>
      <c r="F592" s="264">
        <v>20</v>
      </c>
      <c r="G592" s="259">
        <f t="shared" si="103"/>
        <v>8.2200000000000006</v>
      </c>
      <c r="H592" s="248">
        <f t="shared" si="104"/>
        <v>10.07</v>
      </c>
      <c r="I592" s="248">
        <f t="shared" si="102"/>
        <v>201.4</v>
      </c>
      <c r="J592" s="285">
        <v>9.9</v>
      </c>
    </row>
    <row r="593" spans="1:10" s="286" customFormat="1" ht="53.45" customHeight="1" x14ac:dyDescent="0.2">
      <c r="A593" s="283" t="s">
        <v>1158</v>
      </c>
      <c r="B593" s="284" t="s">
        <v>120</v>
      </c>
      <c r="C593" s="284" t="s">
        <v>120</v>
      </c>
      <c r="D593" s="101" t="s">
        <v>1077</v>
      </c>
      <c r="E593" s="94" t="s">
        <v>1078</v>
      </c>
      <c r="F593" s="264">
        <v>1</v>
      </c>
      <c r="G593" s="259">
        <f t="shared" si="103"/>
        <v>3</v>
      </c>
      <c r="H593" s="248">
        <f t="shared" si="104"/>
        <v>3.68</v>
      </c>
      <c r="I593" s="248">
        <f t="shared" si="102"/>
        <v>3.68</v>
      </c>
      <c r="J593" s="285">
        <v>3.61</v>
      </c>
    </row>
    <row r="594" spans="1:10" ht="53.45" customHeight="1" x14ac:dyDescent="0.2">
      <c r="A594" s="283" t="s">
        <v>1159</v>
      </c>
      <c r="B594" s="284" t="s">
        <v>120</v>
      </c>
      <c r="C594" s="284" t="s">
        <v>120</v>
      </c>
      <c r="D594" s="101" t="s">
        <v>1079</v>
      </c>
      <c r="E594" s="94" t="s">
        <v>352</v>
      </c>
      <c r="F594" s="264">
        <v>10</v>
      </c>
      <c r="G594" s="259">
        <f t="shared" si="103"/>
        <v>3.6</v>
      </c>
      <c r="H594" s="248">
        <f t="shared" si="104"/>
        <v>4.41</v>
      </c>
      <c r="I594" s="248">
        <f t="shared" si="102"/>
        <v>44.1</v>
      </c>
      <c r="J594" s="285">
        <v>4.33</v>
      </c>
    </row>
    <row r="595" spans="1:10" s="286" customFormat="1" ht="53.45" customHeight="1" x14ac:dyDescent="0.2">
      <c r="A595" s="283" t="s">
        <v>1160</v>
      </c>
      <c r="B595" s="284" t="s">
        <v>120</v>
      </c>
      <c r="C595" s="284" t="s">
        <v>120</v>
      </c>
      <c r="D595" s="101" t="s">
        <v>1080</v>
      </c>
      <c r="E595" s="94" t="s">
        <v>1075</v>
      </c>
      <c r="F595" s="264">
        <v>5</v>
      </c>
      <c r="G595" s="259">
        <f t="shared" si="103"/>
        <v>8.64</v>
      </c>
      <c r="H595" s="248">
        <f t="shared" si="104"/>
        <v>10.58</v>
      </c>
      <c r="I595" s="248">
        <f t="shared" si="102"/>
        <v>52.9</v>
      </c>
      <c r="J595" s="285">
        <v>10.4</v>
      </c>
    </row>
    <row r="596" spans="1:10" s="286" customFormat="1" ht="53.45" customHeight="1" x14ac:dyDescent="0.2">
      <c r="A596" s="283" t="s">
        <v>1161</v>
      </c>
      <c r="B596" s="284" t="s">
        <v>120</v>
      </c>
      <c r="C596" s="284" t="s">
        <v>120</v>
      </c>
      <c r="D596" s="101" t="s">
        <v>1081</v>
      </c>
      <c r="E596" s="94" t="s">
        <v>1078</v>
      </c>
      <c r="F596" s="264">
        <v>2</v>
      </c>
      <c r="G596" s="259">
        <f t="shared" si="103"/>
        <v>17.940000000000001</v>
      </c>
      <c r="H596" s="248">
        <f t="shared" si="104"/>
        <v>21.98</v>
      </c>
      <c r="I596" s="248">
        <f t="shared" si="102"/>
        <v>43.96</v>
      </c>
      <c r="J596" s="285">
        <v>21.6</v>
      </c>
    </row>
    <row r="597" spans="1:10" ht="53.45" customHeight="1" x14ac:dyDescent="0.2">
      <c r="A597" s="283" t="s">
        <v>1162</v>
      </c>
      <c r="B597" s="284" t="s">
        <v>137</v>
      </c>
      <c r="C597" s="284">
        <v>417</v>
      </c>
      <c r="D597" s="101" t="s">
        <v>1301</v>
      </c>
      <c r="E597" s="94" t="s">
        <v>352</v>
      </c>
      <c r="F597" s="264">
        <v>90</v>
      </c>
      <c r="G597" s="259">
        <f t="shared" si="103"/>
        <v>0.35</v>
      </c>
      <c r="H597" s="248">
        <f t="shared" si="104"/>
        <v>0.43</v>
      </c>
      <c r="I597" s="248">
        <f t="shared" si="102"/>
        <v>38.700000000000003</v>
      </c>
      <c r="J597" s="285">
        <v>0.42</v>
      </c>
    </row>
    <row r="598" spans="1:10" ht="53.45" customHeight="1" x14ac:dyDescent="0.2">
      <c r="A598" s="283" t="s">
        <v>1163</v>
      </c>
      <c r="B598" s="284" t="s">
        <v>120</v>
      </c>
      <c r="C598" s="284" t="s">
        <v>120</v>
      </c>
      <c r="D598" s="101" t="s">
        <v>1082</v>
      </c>
      <c r="E598" s="94" t="s">
        <v>352</v>
      </c>
      <c r="F598" s="264">
        <v>1</v>
      </c>
      <c r="G598" s="259">
        <f t="shared" si="103"/>
        <v>18.34</v>
      </c>
      <c r="H598" s="248">
        <f t="shared" si="104"/>
        <v>22.47</v>
      </c>
      <c r="I598" s="248">
        <f t="shared" si="102"/>
        <v>22.47</v>
      </c>
      <c r="J598" s="285">
        <v>22.08</v>
      </c>
    </row>
    <row r="599" spans="1:10" ht="53.45" customHeight="1" x14ac:dyDescent="0.2">
      <c r="A599" s="283" t="s">
        <v>1164</v>
      </c>
      <c r="B599" s="284" t="s">
        <v>120</v>
      </c>
      <c r="C599" s="284" t="s">
        <v>120</v>
      </c>
      <c r="D599" s="101" t="s">
        <v>1083</v>
      </c>
      <c r="E599" s="94" t="s">
        <v>1075</v>
      </c>
      <c r="F599" s="264">
        <v>2</v>
      </c>
      <c r="G599" s="259">
        <f t="shared" si="103"/>
        <v>83.24</v>
      </c>
      <c r="H599" s="248">
        <f t="shared" si="104"/>
        <v>101.97</v>
      </c>
      <c r="I599" s="248">
        <f t="shared" si="102"/>
        <v>203.94</v>
      </c>
      <c r="J599" s="285">
        <v>100.24</v>
      </c>
    </row>
    <row r="600" spans="1:10" ht="53.45" customHeight="1" x14ac:dyDescent="0.2">
      <c r="A600" s="283" t="s">
        <v>1165</v>
      </c>
      <c r="B600" s="284" t="s">
        <v>120</v>
      </c>
      <c r="C600" s="284" t="s">
        <v>120</v>
      </c>
      <c r="D600" s="101" t="s">
        <v>1084</v>
      </c>
      <c r="E600" s="94" t="s">
        <v>352</v>
      </c>
      <c r="F600" s="264">
        <v>1</v>
      </c>
      <c r="G600" s="259">
        <f t="shared" si="103"/>
        <v>64.31</v>
      </c>
      <c r="H600" s="248">
        <f t="shared" si="104"/>
        <v>78.78</v>
      </c>
      <c r="I600" s="248">
        <f t="shared" si="102"/>
        <v>78.78</v>
      </c>
      <c r="J600" s="285">
        <v>77.45</v>
      </c>
    </row>
    <row r="601" spans="1:10" ht="53.45" customHeight="1" x14ac:dyDescent="0.2">
      <c r="A601" s="283" t="s">
        <v>1166</v>
      </c>
      <c r="B601" s="284" t="s">
        <v>120</v>
      </c>
      <c r="C601" s="284" t="s">
        <v>120</v>
      </c>
      <c r="D601" s="101" t="s">
        <v>1085</v>
      </c>
      <c r="E601" s="94" t="s">
        <v>1078</v>
      </c>
      <c r="F601" s="264">
        <v>1</v>
      </c>
      <c r="G601" s="259">
        <f t="shared" si="103"/>
        <v>250.78</v>
      </c>
      <c r="H601" s="248">
        <f t="shared" si="104"/>
        <v>307.20999999999998</v>
      </c>
      <c r="I601" s="248">
        <f t="shared" si="102"/>
        <v>307.20999999999998</v>
      </c>
      <c r="J601" s="285">
        <v>302</v>
      </c>
    </row>
    <row r="602" spans="1:10" ht="53.45" customHeight="1" x14ac:dyDescent="0.2">
      <c r="A602" s="257" t="s">
        <v>1167</v>
      </c>
      <c r="B602" s="287" t="s">
        <v>137</v>
      </c>
      <c r="C602" s="287">
        <v>25002</v>
      </c>
      <c r="D602" s="188" t="s">
        <v>1302</v>
      </c>
      <c r="E602" s="258" t="s">
        <v>1086</v>
      </c>
      <c r="F602" s="265">
        <v>8.2799999999999994</v>
      </c>
      <c r="G602" s="259">
        <f t="shared" si="103"/>
        <v>18.920000000000002</v>
      </c>
      <c r="H602" s="259">
        <f t="shared" si="104"/>
        <v>23.18</v>
      </c>
      <c r="I602" s="259">
        <f t="shared" si="102"/>
        <v>191.93039999999999</v>
      </c>
      <c r="J602" s="281">
        <v>22.78</v>
      </c>
    </row>
    <row r="603" spans="1:10" ht="53.45" customHeight="1" x14ac:dyDescent="0.2">
      <c r="A603" s="257" t="s">
        <v>1168</v>
      </c>
      <c r="B603" s="287" t="s">
        <v>137</v>
      </c>
      <c r="C603" s="287">
        <v>841</v>
      </c>
      <c r="D603" s="188" t="s">
        <v>1303</v>
      </c>
      <c r="E603" s="258" t="s">
        <v>1086</v>
      </c>
      <c r="F603" s="265">
        <v>134.68</v>
      </c>
      <c r="G603" s="259">
        <f t="shared" si="103"/>
        <v>19.22</v>
      </c>
      <c r="H603" s="259">
        <f t="shared" si="104"/>
        <v>23.54</v>
      </c>
      <c r="I603" s="259">
        <f t="shared" si="102"/>
        <v>3170.3672000000001</v>
      </c>
      <c r="J603" s="281">
        <v>23.15</v>
      </c>
    </row>
    <row r="604" spans="1:10" ht="53.45" customHeight="1" x14ac:dyDescent="0.2">
      <c r="A604" s="257" t="s">
        <v>1169</v>
      </c>
      <c r="B604" s="287" t="s">
        <v>120</v>
      </c>
      <c r="C604" s="287" t="s">
        <v>120</v>
      </c>
      <c r="D604" s="188" t="s">
        <v>1087</v>
      </c>
      <c r="E604" s="258" t="s">
        <v>48</v>
      </c>
      <c r="F604" s="265">
        <v>65</v>
      </c>
      <c r="G604" s="259">
        <f t="shared" si="103"/>
        <v>9.9600000000000009</v>
      </c>
      <c r="H604" s="259">
        <f t="shared" si="104"/>
        <v>12.2</v>
      </c>
      <c r="I604" s="259">
        <f t="shared" si="102"/>
        <v>793</v>
      </c>
      <c r="J604" s="281">
        <v>12</v>
      </c>
    </row>
    <row r="605" spans="1:10" ht="53.45" customHeight="1" x14ac:dyDescent="0.2">
      <c r="A605" s="257" t="s">
        <v>1170</v>
      </c>
      <c r="B605" s="287" t="s">
        <v>120</v>
      </c>
      <c r="C605" s="287" t="s">
        <v>120</v>
      </c>
      <c r="D605" s="188" t="s">
        <v>1088</v>
      </c>
      <c r="E605" s="258" t="s">
        <v>48</v>
      </c>
      <c r="F605" s="265">
        <v>16.5</v>
      </c>
      <c r="G605" s="259">
        <f t="shared" si="103"/>
        <v>10.4</v>
      </c>
      <c r="H605" s="259">
        <f t="shared" si="104"/>
        <v>12.74</v>
      </c>
      <c r="I605" s="259">
        <f t="shared" si="102"/>
        <v>210.21</v>
      </c>
      <c r="J605" s="281">
        <v>12.52</v>
      </c>
    </row>
    <row r="606" spans="1:10" ht="53.45" customHeight="1" x14ac:dyDescent="0.2">
      <c r="A606" s="257" t="s">
        <v>1171</v>
      </c>
      <c r="B606" s="287" t="s">
        <v>120</v>
      </c>
      <c r="C606" s="287" t="s">
        <v>120</v>
      </c>
      <c r="D606" s="188" t="s">
        <v>1089</v>
      </c>
      <c r="E606" s="258" t="s">
        <v>1078</v>
      </c>
      <c r="F606" s="265">
        <v>3</v>
      </c>
      <c r="G606" s="259">
        <f t="shared" si="103"/>
        <v>4.07</v>
      </c>
      <c r="H606" s="259">
        <f t="shared" si="104"/>
        <v>4.99</v>
      </c>
      <c r="I606" s="259">
        <f t="shared" si="102"/>
        <v>14.97</v>
      </c>
      <c r="J606" s="281">
        <v>4.9000000000000004</v>
      </c>
    </row>
    <row r="607" spans="1:10" ht="53.45" customHeight="1" x14ac:dyDescent="0.2">
      <c r="A607" s="257" t="s">
        <v>1172</v>
      </c>
      <c r="B607" s="287" t="s">
        <v>120</v>
      </c>
      <c r="C607" s="287" t="s">
        <v>120</v>
      </c>
      <c r="D607" s="188" t="s">
        <v>1090</v>
      </c>
      <c r="E607" s="258" t="s">
        <v>1072</v>
      </c>
      <c r="F607" s="265">
        <f>630*2</f>
        <v>1260</v>
      </c>
      <c r="G607" s="259">
        <f t="shared" si="103"/>
        <v>5.56</v>
      </c>
      <c r="H607" s="259">
        <f t="shared" si="104"/>
        <v>6.81</v>
      </c>
      <c r="I607" s="259">
        <f t="shared" si="102"/>
        <v>8580.6</v>
      </c>
      <c r="J607" s="281">
        <v>6.6950000000000003</v>
      </c>
    </row>
    <row r="608" spans="1:10" ht="53.45" customHeight="1" x14ac:dyDescent="0.2">
      <c r="A608" s="257" t="s">
        <v>1173</v>
      </c>
      <c r="B608" s="287" t="s">
        <v>120</v>
      </c>
      <c r="C608" s="287" t="s">
        <v>120</v>
      </c>
      <c r="D608" s="188" t="s">
        <v>1091</v>
      </c>
      <c r="E608" s="258" t="s">
        <v>1072</v>
      </c>
      <c r="F608" s="265">
        <v>6</v>
      </c>
      <c r="G608" s="259">
        <f t="shared" si="103"/>
        <v>9.89</v>
      </c>
      <c r="H608" s="259">
        <f t="shared" si="104"/>
        <v>12.12</v>
      </c>
      <c r="I608" s="259">
        <f t="shared" si="102"/>
        <v>72.72</v>
      </c>
      <c r="J608" s="281">
        <v>11.91</v>
      </c>
    </row>
    <row r="609" spans="1:10" ht="53.45" customHeight="1" x14ac:dyDescent="0.2">
      <c r="A609" s="257" t="s">
        <v>1174</v>
      </c>
      <c r="B609" s="287" t="s">
        <v>120</v>
      </c>
      <c r="C609" s="287" t="s">
        <v>120</v>
      </c>
      <c r="D609" s="188" t="s">
        <v>1092</v>
      </c>
      <c r="E609" s="258" t="s">
        <v>352</v>
      </c>
      <c r="F609" s="265">
        <v>3</v>
      </c>
      <c r="G609" s="259">
        <f t="shared" si="103"/>
        <v>1.37</v>
      </c>
      <c r="H609" s="259">
        <f t="shared" si="104"/>
        <v>1.68</v>
      </c>
      <c r="I609" s="259">
        <f t="shared" si="102"/>
        <v>5.04</v>
      </c>
      <c r="J609" s="281">
        <v>1.65</v>
      </c>
    </row>
    <row r="610" spans="1:10" ht="53.45" customHeight="1" x14ac:dyDescent="0.2">
      <c r="A610" s="257" t="s">
        <v>1175</v>
      </c>
      <c r="B610" s="287" t="s">
        <v>120</v>
      </c>
      <c r="C610" s="287" t="s">
        <v>120</v>
      </c>
      <c r="D610" s="101" t="s">
        <v>1093</v>
      </c>
      <c r="E610" s="94" t="s">
        <v>1075</v>
      </c>
      <c r="F610" s="264">
        <v>12</v>
      </c>
      <c r="G610" s="259">
        <f t="shared" si="103"/>
        <v>22.24</v>
      </c>
      <c r="H610" s="248">
        <f t="shared" si="104"/>
        <v>27.24</v>
      </c>
      <c r="I610" s="248">
        <f t="shared" si="102"/>
        <v>326.88</v>
      </c>
      <c r="J610" s="285">
        <v>26.78</v>
      </c>
    </row>
    <row r="611" spans="1:10" ht="53.45" customHeight="1" x14ac:dyDescent="0.2">
      <c r="A611" s="283" t="s">
        <v>1176</v>
      </c>
      <c r="B611" s="284" t="s">
        <v>137</v>
      </c>
      <c r="C611" s="284">
        <v>5047</v>
      </c>
      <c r="D611" s="101" t="s">
        <v>1304</v>
      </c>
      <c r="E611" s="94" t="s">
        <v>1078</v>
      </c>
      <c r="F611" s="264">
        <v>6</v>
      </c>
      <c r="G611" s="259">
        <f t="shared" si="103"/>
        <v>186.47</v>
      </c>
      <c r="H611" s="248">
        <f t="shared" si="104"/>
        <v>228.43</v>
      </c>
      <c r="I611" s="248">
        <f t="shared" si="102"/>
        <v>1370.58</v>
      </c>
      <c r="J611" s="285">
        <v>224.55</v>
      </c>
    </row>
    <row r="612" spans="1:10" ht="53.45" customHeight="1" x14ac:dyDescent="0.2">
      <c r="A612" s="283" t="s">
        <v>1177</v>
      </c>
      <c r="B612" s="284" t="s">
        <v>120</v>
      </c>
      <c r="C612" s="284" t="s">
        <v>120</v>
      </c>
      <c r="D612" s="101" t="s">
        <v>1094</v>
      </c>
      <c r="E612" s="94" t="s">
        <v>1075</v>
      </c>
      <c r="F612" s="264">
        <v>3</v>
      </c>
      <c r="G612" s="259">
        <f t="shared" si="103"/>
        <v>13.29</v>
      </c>
      <c r="H612" s="248">
        <f t="shared" si="104"/>
        <v>16.28</v>
      </c>
      <c r="I612" s="248">
        <f t="shared" si="102"/>
        <v>48.84</v>
      </c>
      <c r="J612" s="285">
        <v>16</v>
      </c>
    </row>
    <row r="613" spans="1:10" ht="53.45" customHeight="1" x14ac:dyDescent="0.2">
      <c r="A613" s="283" t="s">
        <v>1178</v>
      </c>
      <c r="B613" s="284" t="s">
        <v>120</v>
      </c>
      <c r="C613" s="284" t="s">
        <v>120</v>
      </c>
      <c r="D613" s="101" t="s">
        <v>1095</v>
      </c>
      <c r="E613" s="94" t="s">
        <v>1075</v>
      </c>
      <c r="F613" s="264">
        <v>3</v>
      </c>
      <c r="G613" s="259">
        <f t="shared" si="103"/>
        <v>14.44</v>
      </c>
      <c r="H613" s="248">
        <f t="shared" si="104"/>
        <v>17.690000000000001</v>
      </c>
      <c r="I613" s="248">
        <f t="shared" si="102"/>
        <v>53.070000000000007</v>
      </c>
      <c r="J613" s="285">
        <v>17.39</v>
      </c>
    </row>
    <row r="614" spans="1:10" ht="53.45" customHeight="1" x14ac:dyDescent="0.2">
      <c r="A614" s="283" t="s">
        <v>1179</v>
      </c>
      <c r="B614" s="284" t="s">
        <v>120</v>
      </c>
      <c r="C614" s="284" t="s">
        <v>120</v>
      </c>
      <c r="D614" s="101" t="s">
        <v>1096</v>
      </c>
      <c r="E614" s="94" t="s">
        <v>1075</v>
      </c>
      <c r="F614" s="264">
        <v>2</v>
      </c>
      <c r="G614" s="259">
        <f t="shared" si="103"/>
        <v>15.52</v>
      </c>
      <c r="H614" s="248">
        <f t="shared" si="104"/>
        <v>19.010000000000002</v>
      </c>
      <c r="I614" s="248">
        <f t="shared" si="102"/>
        <v>38.020000000000003</v>
      </c>
      <c r="J614" s="285">
        <v>18.690000000000001</v>
      </c>
    </row>
    <row r="615" spans="1:10" ht="53.45" customHeight="1" x14ac:dyDescent="0.2">
      <c r="A615" s="283" t="s">
        <v>1180</v>
      </c>
      <c r="B615" s="284" t="s">
        <v>120</v>
      </c>
      <c r="C615" s="284" t="s">
        <v>120</v>
      </c>
      <c r="D615" s="101" t="s">
        <v>1097</v>
      </c>
      <c r="E615" s="94" t="s">
        <v>1078</v>
      </c>
      <c r="F615" s="264">
        <v>2</v>
      </c>
      <c r="G615" s="259">
        <f t="shared" si="103"/>
        <v>12.44</v>
      </c>
      <c r="H615" s="248">
        <f t="shared" si="104"/>
        <v>15.24</v>
      </c>
      <c r="I615" s="248">
        <f t="shared" si="102"/>
        <v>30.48</v>
      </c>
      <c r="J615" s="285">
        <v>14.98</v>
      </c>
    </row>
    <row r="616" spans="1:10" ht="53.45" customHeight="1" x14ac:dyDescent="0.2">
      <c r="A616" s="283" t="s">
        <v>1181</v>
      </c>
      <c r="B616" s="284" t="s">
        <v>120</v>
      </c>
      <c r="C616" s="284" t="s">
        <v>120</v>
      </c>
      <c r="D616" s="101" t="s">
        <v>1098</v>
      </c>
      <c r="E616" s="94" t="s">
        <v>1078</v>
      </c>
      <c r="F616" s="264">
        <v>2</v>
      </c>
      <c r="G616" s="259">
        <f t="shared" si="103"/>
        <v>13.53</v>
      </c>
      <c r="H616" s="248">
        <f t="shared" si="104"/>
        <v>16.57</v>
      </c>
      <c r="I616" s="248">
        <f t="shared" si="102"/>
        <v>33.14</v>
      </c>
      <c r="J616" s="285">
        <v>16.29</v>
      </c>
    </row>
    <row r="617" spans="1:10" ht="53.45" customHeight="1" x14ac:dyDescent="0.2">
      <c r="A617" s="283" t="s">
        <v>1182</v>
      </c>
      <c r="B617" s="284" t="s">
        <v>120</v>
      </c>
      <c r="C617" s="284" t="s">
        <v>120</v>
      </c>
      <c r="D617" s="101" t="s">
        <v>1099</v>
      </c>
      <c r="E617" s="94" t="s">
        <v>1078</v>
      </c>
      <c r="F617" s="264">
        <v>1</v>
      </c>
      <c r="G617" s="259">
        <f t="shared" si="103"/>
        <v>15.93</v>
      </c>
      <c r="H617" s="248">
        <f t="shared" si="104"/>
        <v>19.510000000000002</v>
      </c>
      <c r="I617" s="248">
        <f t="shared" si="102"/>
        <v>19.510000000000002</v>
      </c>
      <c r="J617" s="285">
        <v>19.18</v>
      </c>
    </row>
    <row r="618" spans="1:10" ht="53.45" customHeight="1" x14ac:dyDescent="0.2">
      <c r="A618" s="283" t="s">
        <v>1183</v>
      </c>
      <c r="B618" s="284" t="s">
        <v>120</v>
      </c>
      <c r="C618" s="284" t="s">
        <v>120</v>
      </c>
      <c r="D618" s="101" t="s">
        <v>1100</v>
      </c>
      <c r="E618" s="94" t="s">
        <v>1078</v>
      </c>
      <c r="F618" s="264">
        <v>3</v>
      </c>
      <c r="G618" s="259">
        <f t="shared" si="103"/>
        <v>16.52</v>
      </c>
      <c r="H618" s="248">
        <f t="shared" si="104"/>
        <v>20.239999999999998</v>
      </c>
      <c r="I618" s="248">
        <f t="shared" si="102"/>
        <v>60.72</v>
      </c>
      <c r="J618" s="285">
        <v>19.89</v>
      </c>
    </row>
    <row r="619" spans="1:10" ht="53.45" customHeight="1" x14ac:dyDescent="0.2">
      <c r="A619" s="283" t="s">
        <v>1184</v>
      </c>
      <c r="B619" s="284" t="s">
        <v>120</v>
      </c>
      <c r="C619" s="284" t="s">
        <v>120</v>
      </c>
      <c r="D619" s="101" t="s">
        <v>1101</v>
      </c>
      <c r="E619" s="94" t="s">
        <v>1078</v>
      </c>
      <c r="F619" s="264">
        <v>1</v>
      </c>
      <c r="G619" s="259">
        <f t="shared" si="103"/>
        <v>16.82</v>
      </c>
      <c r="H619" s="248">
        <f t="shared" si="104"/>
        <v>20.6</v>
      </c>
      <c r="I619" s="248">
        <f t="shared" si="102"/>
        <v>20.6</v>
      </c>
      <c r="J619" s="285">
        <v>20.25</v>
      </c>
    </row>
    <row r="620" spans="1:10" ht="53.45" customHeight="1" x14ac:dyDescent="0.2">
      <c r="A620" s="283" t="s">
        <v>1185</v>
      </c>
      <c r="B620" s="284" t="s">
        <v>120</v>
      </c>
      <c r="C620" s="284" t="s">
        <v>120</v>
      </c>
      <c r="D620" s="101" t="s">
        <v>1102</v>
      </c>
      <c r="E620" s="94" t="s">
        <v>1078</v>
      </c>
      <c r="F620" s="264">
        <v>2</v>
      </c>
      <c r="G620" s="259">
        <f t="shared" si="103"/>
        <v>17.88</v>
      </c>
      <c r="H620" s="248">
        <f t="shared" si="104"/>
        <v>21.9</v>
      </c>
      <c r="I620" s="248">
        <f t="shared" si="102"/>
        <v>43.8</v>
      </c>
      <c r="J620" s="285">
        <v>21.53</v>
      </c>
    </row>
    <row r="621" spans="1:10" ht="53.45" customHeight="1" x14ac:dyDescent="0.2">
      <c r="A621" s="283" t="s">
        <v>1186</v>
      </c>
      <c r="B621" s="284" t="s">
        <v>120</v>
      </c>
      <c r="C621" s="284" t="s">
        <v>120</v>
      </c>
      <c r="D621" s="101" t="s">
        <v>1103</v>
      </c>
      <c r="E621" s="94" t="s">
        <v>352</v>
      </c>
      <c r="F621" s="264">
        <v>3</v>
      </c>
      <c r="G621" s="259">
        <f t="shared" si="103"/>
        <v>11.83</v>
      </c>
      <c r="H621" s="248">
        <f t="shared" si="104"/>
        <v>14.49</v>
      </c>
      <c r="I621" s="248">
        <f t="shared" si="102"/>
        <v>43.47</v>
      </c>
      <c r="J621" s="285">
        <v>14.25</v>
      </c>
    </row>
    <row r="622" spans="1:10" ht="53.45" customHeight="1" x14ac:dyDescent="0.2">
      <c r="A622" s="283" t="s">
        <v>1187</v>
      </c>
      <c r="B622" s="284" t="s">
        <v>120</v>
      </c>
      <c r="C622" s="284" t="s">
        <v>120</v>
      </c>
      <c r="D622" s="101" t="s">
        <v>1104</v>
      </c>
      <c r="E622" s="94" t="s">
        <v>1078</v>
      </c>
      <c r="F622" s="264">
        <v>4</v>
      </c>
      <c r="G622" s="259">
        <f t="shared" si="103"/>
        <v>18.190000000000001</v>
      </c>
      <c r="H622" s="248">
        <f t="shared" si="104"/>
        <v>22.28</v>
      </c>
      <c r="I622" s="248">
        <f t="shared" si="102"/>
        <v>89.12</v>
      </c>
      <c r="J622" s="285">
        <v>21.91</v>
      </c>
    </row>
    <row r="623" spans="1:10" ht="53.45" customHeight="1" x14ac:dyDescent="0.2">
      <c r="A623" s="283" t="s">
        <v>1188</v>
      </c>
      <c r="B623" s="284" t="s">
        <v>120</v>
      </c>
      <c r="C623" s="284" t="s">
        <v>120</v>
      </c>
      <c r="D623" s="101" t="s">
        <v>1105</v>
      </c>
      <c r="E623" s="94" t="s">
        <v>1075</v>
      </c>
      <c r="F623" s="264">
        <v>6</v>
      </c>
      <c r="G623" s="259">
        <f t="shared" si="103"/>
        <v>12.85</v>
      </c>
      <c r="H623" s="248">
        <f t="shared" si="104"/>
        <v>15.74</v>
      </c>
      <c r="I623" s="248">
        <f t="shared" si="102"/>
        <v>94.44</v>
      </c>
      <c r="J623" s="285">
        <v>15.475</v>
      </c>
    </row>
    <row r="624" spans="1:10" ht="53.45" customHeight="1" x14ac:dyDescent="0.2">
      <c r="A624" s="283" t="s">
        <v>1189</v>
      </c>
      <c r="B624" s="284" t="s">
        <v>120</v>
      </c>
      <c r="C624" s="284" t="s">
        <v>120</v>
      </c>
      <c r="D624" s="101" t="s">
        <v>1106</v>
      </c>
      <c r="E624" s="94" t="s">
        <v>352</v>
      </c>
      <c r="F624" s="264">
        <v>3</v>
      </c>
      <c r="G624" s="259">
        <f t="shared" si="103"/>
        <v>10.61</v>
      </c>
      <c r="H624" s="248">
        <f t="shared" si="104"/>
        <v>13</v>
      </c>
      <c r="I624" s="248">
        <f t="shared" si="102"/>
        <v>39</v>
      </c>
      <c r="J624" s="285">
        <v>12.78</v>
      </c>
    </row>
    <row r="625" spans="1:10" ht="53.45" customHeight="1" x14ac:dyDescent="0.2">
      <c r="A625" s="283" t="s">
        <v>1190</v>
      </c>
      <c r="B625" s="284" t="s">
        <v>120</v>
      </c>
      <c r="C625" s="284" t="s">
        <v>120</v>
      </c>
      <c r="D625" s="101" t="s">
        <v>1107</v>
      </c>
      <c r="E625" s="94" t="s">
        <v>352</v>
      </c>
      <c r="F625" s="264">
        <v>2</v>
      </c>
      <c r="G625" s="259">
        <f t="shared" si="103"/>
        <v>2.42</v>
      </c>
      <c r="H625" s="248">
        <f t="shared" si="104"/>
        <v>2.96</v>
      </c>
      <c r="I625" s="248">
        <f t="shared" si="102"/>
        <v>5.92</v>
      </c>
      <c r="J625" s="285">
        <v>2.92</v>
      </c>
    </row>
    <row r="626" spans="1:10" ht="53.45" customHeight="1" x14ac:dyDescent="0.2">
      <c r="A626" s="283" t="s">
        <v>1191</v>
      </c>
      <c r="B626" s="284" t="s">
        <v>120</v>
      </c>
      <c r="C626" s="284" t="s">
        <v>120</v>
      </c>
      <c r="D626" s="101" t="s">
        <v>1108</v>
      </c>
      <c r="E626" s="94" t="s">
        <v>352</v>
      </c>
      <c r="F626" s="264">
        <v>6</v>
      </c>
      <c r="G626" s="259">
        <f t="shared" si="103"/>
        <v>2.2799999999999998</v>
      </c>
      <c r="H626" s="248">
        <f t="shared" si="104"/>
        <v>2.79</v>
      </c>
      <c r="I626" s="248">
        <f t="shared" si="102"/>
        <v>16.740000000000002</v>
      </c>
      <c r="J626" s="285">
        <v>2.74</v>
      </c>
    </row>
    <row r="627" spans="1:10" ht="53.45" customHeight="1" x14ac:dyDescent="0.2">
      <c r="A627" s="283" t="s">
        <v>1192</v>
      </c>
      <c r="B627" s="284" t="s">
        <v>120</v>
      </c>
      <c r="C627" s="284" t="s">
        <v>120</v>
      </c>
      <c r="D627" s="101" t="s">
        <v>1109</v>
      </c>
      <c r="E627" s="94" t="s">
        <v>1078</v>
      </c>
      <c r="F627" s="264">
        <v>3</v>
      </c>
      <c r="G627" s="259">
        <f t="shared" si="103"/>
        <v>2.36</v>
      </c>
      <c r="H627" s="248">
        <f t="shared" si="104"/>
        <v>2.89</v>
      </c>
      <c r="I627" s="248">
        <f t="shared" si="102"/>
        <v>8.67</v>
      </c>
      <c r="J627" s="285">
        <v>2.84</v>
      </c>
    </row>
    <row r="628" spans="1:10" ht="53.45" customHeight="1" x14ac:dyDescent="0.2">
      <c r="A628" s="283" t="s">
        <v>1193</v>
      </c>
      <c r="B628" s="284" t="s">
        <v>120</v>
      </c>
      <c r="C628" s="284" t="s">
        <v>120</v>
      </c>
      <c r="D628" s="101" t="s">
        <v>1110</v>
      </c>
      <c r="E628" s="94" t="s">
        <v>1078</v>
      </c>
      <c r="F628" s="264">
        <v>1</v>
      </c>
      <c r="G628" s="259">
        <f t="shared" si="103"/>
        <v>6.88</v>
      </c>
      <c r="H628" s="248">
        <f t="shared" si="104"/>
        <v>8.43</v>
      </c>
      <c r="I628" s="248">
        <f t="shared" si="102"/>
        <v>8.43</v>
      </c>
      <c r="J628" s="285">
        <v>8.2899999999999991</v>
      </c>
    </row>
    <row r="629" spans="1:10" ht="53.45" customHeight="1" x14ac:dyDescent="0.2">
      <c r="A629" s="283" t="s">
        <v>1194</v>
      </c>
      <c r="B629" s="284" t="s">
        <v>120</v>
      </c>
      <c r="C629" s="284" t="s">
        <v>120</v>
      </c>
      <c r="D629" s="101" t="s">
        <v>1111</v>
      </c>
      <c r="E629" s="94" t="s">
        <v>1075</v>
      </c>
      <c r="F629" s="264">
        <v>15</v>
      </c>
      <c r="G629" s="259">
        <f t="shared" si="103"/>
        <v>1.44</v>
      </c>
      <c r="H629" s="248">
        <f t="shared" si="104"/>
        <v>1.76</v>
      </c>
      <c r="I629" s="248">
        <f t="shared" si="102"/>
        <v>26.4</v>
      </c>
      <c r="J629" s="285">
        <v>1.7347999999999999</v>
      </c>
    </row>
    <row r="630" spans="1:10" ht="53.45" customHeight="1" x14ac:dyDescent="0.2">
      <c r="A630" s="283" t="s">
        <v>1195</v>
      </c>
      <c r="B630" s="284" t="s">
        <v>120</v>
      </c>
      <c r="C630" s="284" t="s">
        <v>120</v>
      </c>
      <c r="D630" s="101" t="s">
        <v>1112</v>
      </c>
      <c r="E630" s="94" t="s">
        <v>1075</v>
      </c>
      <c r="F630" s="264">
        <v>24</v>
      </c>
      <c r="G630" s="259">
        <f t="shared" si="103"/>
        <v>1.52</v>
      </c>
      <c r="H630" s="248">
        <f t="shared" si="104"/>
        <v>1.86</v>
      </c>
      <c r="I630" s="248">
        <f t="shared" si="102"/>
        <v>44.64</v>
      </c>
      <c r="J630" s="285">
        <v>1.83</v>
      </c>
    </row>
    <row r="631" spans="1:10" ht="53.45" customHeight="1" x14ac:dyDescent="0.2">
      <c r="A631" s="283" t="s">
        <v>1196</v>
      </c>
      <c r="B631" s="284" t="s">
        <v>120</v>
      </c>
      <c r="C631" s="284" t="s">
        <v>120</v>
      </c>
      <c r="D631" s="101" t="s">
        <v>1113</v>
      </c>
      <c r="E631" s="94" t="s">
        <v>352</v>
      </c>
      <c r="F631" s="264">
        <v>3</v>
      </c>
      <c r="G631" s="259">
        <f t="shared" si="103"/>
        <v>12.61</v>
      </c>
      <c r="H631" s="248">
        <f t="shared" si="104"/>
        <v>15.45</v>
      </c>
      <c r="I631" s="248">
        <f t="shared" si="102"/>
        <v>46.349999999999994</v>
      </c>
      <c r="J631" s="285">
        <v>15.18</v>
      </c>
    </row>
    <row r="632" spans="1:10" ht="53.45" customHeight="1" x14ac:dyDescent="0.2">
      <c r="A632" s="283" t="s">
        <v>1197</v>
      </c>
      <c r="B632" s="284" t="s">
        <v>120</v>
      </c>
      <c r="C632" s="284" t="s">
        <v>120</v>
      </c>
      <c r="D632" s="101" t="s">
        <v>1114</v>
      </c>
      <c r="E632" s="94" t="s">
        <v>352</v>
      </c>
      <c r="F632" s="264">
        <v>3</v>
      </c>
      <c r="G632" s="259">
        <f t="shared" si="103"/>
        <v>0.94</v>
      </c>
      <c r="H632" s="248">
        <f t="shared" si="104"/>
        <v>1.1499999999999999</v>
      </c>
      <c r="I632" s="248">
        <f t="shared" si="102"/>
        <v>3.4499999999999997</v>
      </c>
      <c r="J632" s="285">
        <v>1.1299999999999999</v>
      </c>
    </row>
    <row r="633" spans="1:10" ht="53.45" customHeight="1" x14ac:dyDescent="0.2">
      <c r="A633" s="283" t="s">
        <v>1198</v>
      </c>
      <c r="B633" s="284" t="s">
        <v>120</v>
      </c>
      <c r="C633" s="284" t="s">
        <v>120</v>
      </c>
      <c r="D633" s="101" t="s">
        <v>1115</v>
      </c>
      <c r="E633" s="94" t="s">
        <v>1075</v>
      </c>
      <c r="F633" s="264">
        <v>6</v>
      </c>
      <c r="G633" s="259">
        <f t="shared" si="103"/>
        <v>1.44</v>
      </c>
      <c r="H633" s="248">
        <f t="shared" si="104"/>
        <v>1.76</v>
      </c>
      <c r="I633" s="248">
        <f t="shared" si="102"/>
        <v>10.56</v>
      </c>
      <c r="J633" s="285">
        <v>1.74</v>
      </c>
    </row>
    <row r="634" spans="1:10" ht="53.45" customHeight="1" x14ac:dyDescent="0.2">
      <c r="A634" s="283" t="s">
        <v>1199</v>
      </c>
      <c r="B634" s="284" t="s">
        <v>120</v>
      </c>
      <c r="C634" s="284" t="s">
        <v>120</v>
      </c>
      <c r="D634" s="101" t="s">
        <v>1116</v>
      </c>
      <c r="E634" s="94" t="s">
        <v>1078</v>
      </c>
      <c r="F634" s="264">
        <v>4</v>
      </c>
      <c r="G634" s="259">
        <f t="shared" si="103"/>
        <v>3.97</v>
      </c>
      <c r="H634" s="248">
        <f t="shared" si="104"/>
        <v>4.8600000000000003</v>
      </c>
      <c r="I634" s="248">
        <f t="shared" si="102"/>
        <v>19.440000000000001</v>
      </c>
      <c r="J634" s="285">
        <v>4.78</v>
      </c>
    </row>
    <row r="635" spans="1:10" ht="53.45" customHeight="1" x14ac:dyDescent="0.2">
      <c r="A635" s="283" t="s">
        <v>1200</v>
      </c>
      <c r="B635" s="284" t="s">
        <v>120</v>
      </c>
      <c r="C635" s="284" t="s">
        <v>120</v>
      </c>
      <c r="D635" s="101" t="s">
        <v>1117</v>
      </c>
      <c r="E635" s="94" t="s">
        <v>1078</v>
      </c>
      <c r="F635" s="264">
        <v>12</v>
      </c>
      <c r="G635" s="259">
        <f t="shared" si="103"/>
        <v>1.2</v>
      </c>
      <c r="H635" s="248">
        <f t="shared" si="104"/>
        <v>1.47</v>
      </c>
      <c r="I635" s="248">
        <f t="shared" si="102"/>
        <v>17.64</v>
      </c>
      <c r="J635" s="285">
        <v>1.44</v>
      </c>
    </row>
    <row r="636" spans="1:10" ht="53.45" customHeight="1" x14ac:dyDescent="0.2">
      <c r="A636" s="283" t="s">
        <v>1201</v>
      </c>
      <c r="B636" s="284" t="s">
        <v>120</v>
      </c>
      <c r="C636" s="284" t="s">
        <v>120</v>
      </c>
      <c r="D636" s="101" t="s">
        <v>1118</v>
      </c>
      <c r="E636" s="94" t="s">
        <v>1078</v>
      </c>
      <c r="F636" s="264">
        <v>6</v>
      </c>
      <c r="G636" s="259">
        <f t="shared" si="103"/>
        <v>6.85</v>
      </c>
      <c r="H636" s="248">
        <f t="shared" si="104"/>
        <v>8.39</v>
      </c>
      <c r="I636" s="248">
        <f t="shared" si="102"/>
        <v>50.34</v>
      </c>
      <c r="J636" s="285">
        <v>8.25</v>
      </c>
    </row>
    <row r="637" spans="1:10" ht="53.45" customHeight="1" x14ac:dyDescent="0.2">
      <c r="A637" s="283" t="s">
        <v>1202</v>
      </c>
      <c r="B637" s="284" t="s">
        <v>120</v>
      </c>
      <c r="C637" s="284" t="s">
        <v>120</v>
      </c>
      <c r="D637" s="101" t="s">
        <v>1119</v>
      </c>
      <c r="E637" s="94" t="s">
        <v>1078</v>
      </c>
      <c r="F637" s="264">
        <v>8</v>
      </c>
      <c r="G637" s="259">
        <f t="shared" si="103"/>
        <v>185.91</v>
      </c>
      <c r="H637" s="248">
        <f t="shared" si="104"/>
        <v>227.74</v>
      </c>
      <c r="I637" s="248">
        <f t="shared" si="102"/>
        <v>1821.92</v>
      </c>
      <c r="J637" s="285">
        <v>223.88</v>
      </c>
    </row>
    <row r="638" spans="1:10" ht="53.45" customHeight="1" x14ac:dyDescent="0.2">
      <c r="A638" s="283" t="s">
        <v>1203</v>
      </c>
      <c r="B638" s="284" t="s">
        <v>120</v>
      </c>
      <c r="C638" s="284" t="s">
        <v>120</v>
      </c>
      <c r="D638" s="101" t="s">
        <v>1120</v>
      </c>
      <c r="E638" s="94" t="s">
        <v>1075</v>
      </c>
      <c r="F638" s="264">
        <v>4</v>
      </c>
      <c r="G638" s="259">
        <f t="shared" si="103"/>
        <v>160.08000000000001</v>
      </c>
      <c r="H638" s="248">
        <f t="shared" si="104"/>
        <v>196.1</v>
      </c>
      <c r="I638" s="248">
        <f t="shared" si="102"/>
        <v>784.4</v>
      </c>
      <c r="J638" s="285">
        <v>192.77</v>
      </c>
    </row>
    <row r="639" spans="1:10" ht="53.45" customHeight="1" x14ac:dyDescent="0.2">
      <c r="A639" s="283" t="s">
        <v>1204</v>
      </c>
      <c r="B639" s="284" t="s">
        <v>120</v>
      </c>
      <c r="C639" s="284" t="s">
        <v>120</v>
      </c>
      <c r="D639" s="101" t="s">
        <v>1121</v>
      </c>
      <c r="E639" s="94" t="s">
        <v>1078</v>
      </c>
      <c r="F639" s="264">
        <v>6</v>
      </c>
      <c r="G639" s="259">
        <f t="shared" si="103"/>
        <v>4.55</v>
      </c>
      <c r="H639" s="248">
        <f t="shared" si="104"/>
        <v>5.57</v>
      </c>
      <c r="I639" s="248">
        <f t="shared" si="102"/>
        <v>33.42</v>
      </c>
      <c r="J639" s="285">
        <v>5.48</v>
      </c>
    </row>
    <row r="640" spans="1:10" ht="53.45" customHeight="1" x14ac:dyDescent="0.2">
      <c r="A640" s="283" t="s">
        <v>1205</v>
      </c>
      <c r="B640" s="284" t="s">
        <v>120</v>
      </c>
      <c r="C640" s="284" t="s">
        <v>120</v>
      </c>
      <c r="D640" s="101" t="s">
        <v>1122</v>
      </c>
      <c r="E640" s="94" t="s">
        <v>1075</v>
      </c>
      <c r="F640" s="264">
        <v>18</v>
      </c>
      <c r="G640" s="259">
        <f t="shared" si="103"/>
        <v>27.87</v>
      </c>
      <c r="H640" s="248">
        <f t="shared" si="104"/>
        <v>34.14</v>
      </c>
      <c r="I640" s="248">
        <f t="shared" si="102"/>
        <v>614.52</v>
      </c>
      <c r="J640" s="285">
        <v>33.56</v>
      </c>
    </row>
    <row r="641" spans="1:10" ht="53.45" customHeight="1" x14ac:dyDescent="0.2">
      <c r="A641" s="283" t="s">
        <v>1206</v>
      </c>
      <c r="B641" s="284" t="s">
        <v>120</v>
      </c>
      <c r="C641" s="284" t="s">
        <v>120</v>
      </c>
      <c r="D641" s="101" t="s">
        <v>1123</v>
      </c>
      <c r="E641" s="94" t="s">
        <v>352</v>
      </c>
      <c r="F641" s="264">
        <v>1</v>
      </c>
      <c r="G641" s="259">
        <f t="shared" si="103"/>
        <v>7.94</v>
      </c>
      <c r="H641" s="248">
        <f t="shared" si="104"/>
        <v>9.73</v>
      </c>
      <c r="I641" s="248">
        <f t="shared" si="102"/>
        <v>9.73</v>
      </c>
      <c r="J641" s="285">
        <v>9.56</v>
      </c>
    </row>
    <row r="642" spans="1:10" ht="53.45" customHeight="1" x14ac:dyDescent="0.2">
      <c r="A642" s="283" t="s">
        <v>1207</v>
      </c>
      <c r="B642" s="284" t="s">
        <v>120</v>
      </c>
      <c r="C642" s="284" t="s">
        <v>120</v>
      </c>
      <c r="D642" s="101" t="s">
        <v>1124</v>
      </c>
      <c r="E642" s="94" t="s">
        <v>352</v>
      </c>
      <c r="F642" s="264">
        <v>0.45</v>
      </c>
      <c r="G642" s="259">
        <f t="shared" si="103"/>
        <v>25.34</v>
      </c>
      <c r="H642" s="248">
        <f t="shared" si="104"/>
        <v>31.04</v>
      </c>
      <c r="I642" s="248">
        <f t="shared" si="102"/>
        <v>13.968</v>
      </c>
      <c r="J642" s="285">
        <v>30.52</v>
      </c>
    </row>
    <row r="643" spans="1:10" ht="53.45" customHeight="1" x14ac:dyDescent="0.2">
      <c r="A643" s="283" t="s">
        <v>1208</v>
      </c>
      <c r="B643" s="284" t="s">
        <v>137</v>
      </c>
      <c r="C643" s="284">
        <v>407</v>
      </c>
      <c r="D643" s="101" t="s">
        <v>1305</v>
      </c>
      <c r="E643" s="94" t="s">
        <v>48</v>
      </c>
      <c r="F643" s="264">
        <v>0.02</v>
      </c>
      <c r="G643" s="259">
        <f t="shared" si="103"/>
        <v>33.22</v>
      </c>
      <c r="H643" s="248">
        <f t="shared" si="104"/>
        <v>40.69</v>
      </c>
      <c r="I643" s="248">
        <f t="shared" si="102"/>
        <v>0.81379999999999997</v>
      </c>
      <c r="J643" s="285">
        <v>40</v>
      </c>
    </row>
    <row r="644" spans="1:10" ht="53.45" customHeight="1" x14ac:dyDescent="0.2">
      <c r="A644" s="283" t="s">
        <v>1209</v>
      </c>
      <c r="B644" s="284" t="s">
        <v>120</v>
      </c>
      <c r="C644" s="284" t="s">
        <v>120</v>
      </c>
      <c r="D644" s="101" t="s">
        <v>1125</v>
      </c>
      <c r="E644" s="94" t="s">
        <v>1075</v>
      </c>
      <c r="F644" s="264">
        <v>12</v>
      </c>
      <c r="G644" s="259">
        <f t="shared" si="103"/>
        <v>7.8</v>
      </c>
      <c r="H644" s="248">
        <f t="shared" si="104"/>
        <v>9.56</v>
      </c>
      <c r="I644" s="248">
        <f t="shared" si="102"/>
        <v>114.72</v>
      </c>
      <c r="J644" s="285">
        <v>9.39</v>
      </c>
    </row>
    <row r="645" spans="1:10" ht="53.45" customHeight="1" x14ac:dyDescent="0.2">
      <c r="A645" s="283" t="s">
        <v>1210</v>
      </c>
      <c r="B645" s="284" t="s">
        <v>137</v>
      </c>
      <c r="C645" s="284">
        <v>11837</v>
      </c>
      <c r="D645" s="101" t="s">
        <v>1306</v>
      </c>
      <c r="E645" s="94" t="s">
        <v>352</v>
      </c>
      <c r="F645" s="264">
        <v>15</v>
      </c>
      <c r="G645" s="259">
        <f t="shared" si="103"/>
        <v>23.6</v>
      </c>
      <c r="H645" s="248">
        <f t="shared" si="104"/>
        <v>28.91</v>
      </c>
      <c r="I645" s="248">
        <f t="shared" si="102"/>
        <v>433.65</v>
      </c>
      <c r="J645" s="285">
        <v>28.42</v>
      </c>
    </row>
    <row r="646" spans="1:10" ht="53.45" customHeight="1" x14ac:dyDescent="0.2">
      <c r="A646" s="283" t="s">
        <v>1211</v>
      </c>
      <c r="B646" s="284" t="s">
        <v>120</v>
      </c>
      <c r="C646" s="284" t="s">
        <v>120</v>
      </c>
      <c r="D646" s="101" t="s">
        <v>1126</v>
      </c>
      <c r="E646" s="94" t="s">
        <v>1075</v>
      </c>
      <c r="F646" s="264">
        <v>6</v>
      </c>
      <c r="G646" s="259">
        <f t="shared" si="103"/>
        <v>39.340000000000003</v>
      </c>
      <c r="H646" s="248">
        <f t="shared" si="104"/>
        <v>48.19</v>
      </c>
      <c r="I646" s="248">
        <f t="shared" si="102"/>
        <v>289.14</v>
      </c>
      <c r="J646" s="285">
        <v>47.37</v>
      </c>
    </row>
    <row r="647" spans="1:10" ht="53.45" customHeight="1" x14ac:dyDescent="0.2">
      <c r="A647" s="283" t="s">
        <v>1212</v>
      </c>
      <c r="B647" s="284" t="s">
        <v>120</v>
      </c>
      <c r="C647" s="284" t="s">
        <v>120</v>
      </c>
      <c r="D647" s="101" t="s">
        <v>1127</v>
      </c>
      <c r="E647" s="94" t="s">
        <v>1075</v>
      </c>
      <c r="F647" s="264">
        <v>12</v>
      </c>
      <c r="G647" s="259">
        <f t="shared" si="103"/>
        <v>25.49</v>
      </c>
      <c r="H647" s="248">
        <f t="shared" si="104"/>
        <v>31.23</v>
      </c>
      <c r="I647" s="248">
        <f t="shared" si="102"/>
        <v>374.76</v>
      </c>
      <c r="J647" s="285">
        <v>30.695</v>
      </c>
    </row>
    <row r="648" spans="1:10" ht="53.45" customHeight="1" x14ac:dyDescent="0.2">
      <c r="A648" s="283" t="s">
        <v>1213</v>
      </c>
      <c r="B648" s="284" t="s">
        <v>120</v>
      </c>
      <c r="C648" s="284" t="s">
        <v>120</v>
      </c>
      <c r="D648" s="101" t="s">
        <v>1128</v>
      </c>
      <c r="E648" s="94" t="s">
        <v>1075</v>
      </c>
      <c r="F648" s="264">
        <v>9</v>
      </c>
      <c r="G648" s="259">
        <f t="shared" si="103"/>
        <v>27.59</v>
      </c>
      <c r="H648" s="248">
        <f t="shared" si="104"/>
        <v>33.799999999999997</v>
      </c>
      <c r="I648" s="248">
        <f t="shared" ref="I648:I681" si="105">F648*H648</f>
        <v>304.2</v>
      </c>
      <c r="J648" s="285">
        <v>33.22</v>
      </c>
    </row>
    <row r="649" spans="1:10" ht="53.45" customHeight="1" x14ac:dyDescent="0.2">
      <c r="A649" s="283" t="s">
        <v>1214</v>
      </c>
      <c r="B649" s="284" t="s">
        <v>120</v>
      </c>
      <c r="C649" s="284" t="s">
        <v>120</v>
      </c>
      <c r="D649" s="101" t="s">
        <v>1129</v>
      </c>
      <c r="E649" s="94" t="s">
        <v>1078</v>
      </c>
      <c r="F649" s="264">
        <v>1</v>
      </c>
      <c r="G649" s="259">
        <f t="shared" si="103"/>
        <v>1.1499999999999999</v>
      </c>
      <c r="H649" s="248">
        <f t="shared" si="104"/>
        <v>1.41</v>
      </c>
      <c r="I649" s="248">
        <f t="shared" si="105"/>
        <v>1.41</v>
      </c>
      <c r="J649" s="285">
        <v>1.38</v>
      </c>
    </row>
    <row r="650" spans="1:10" ht="53.45" customHeight="1" x14ac:dyDescent="0.2">
      <c r="A650" s="283" t="s">
        <v>1215</v>
      </c>
      <c r="B650" s="284" t="s">
        <v>120</v>
      </c>
      <c r="C650" s="284" t="s">
        <v>120</v>
      </c>
      <c r="D650" s="101" t="s">
        <v>1130</v>
      </c>
      <c r="E650" s="94" t="s">
        <v>1075</v>
      </c>
      <c r="F650" s="264">
        <v>39</v>
      </c>
      <c r="G650" s="259">
        <f t="shared" si="103"/>
        <v>40.42</v>
      </c>
      <c r="H650" s="248">
        <f t="shared" si="104"/>
        <v>49.51</v>
      </c>
      <c r="I650" s="248">
        <f t="shared" si="105"/>
        <v>1930.8899999999999</v>
      </c>
      <c r="J650" s="285">
        <v>48.68</v>
      </c>
    </row>
    <row r="651" spans="1:10" ht="53.45" customHeight="1" x14ac:dyDescent="0.2">
      <c r="A651" s="283" t="s">
        <v>1216</v>
      </c>
      <c r="B651" s="284" t="s">
        <v>120</v>
      </c>
      <c r="C651" s="284" t="s">
        <v>120</v>
      </c>
      <c r="D651" s="101" t="s">
        <v>1131</v>
      </c>
      <c r="E651" s="94" t="s">
        <v>1075</v>
      </c>
      <c r="F651" s="264">
        <v>8</v>
      </c>
      <c r="G651" s="259">
        <f t="shared" si="103"/>
        <v>4.04</v>
      </c>
      <c r="H651" s="248">
        <f t="shared" si="104"/>
        <v>4.95</v>
      </c>
      <c r="I651" s="248">
        <f t="shared" si="105"/>
        <v>39.6</v>
      </c>
      <c r="J651" s="285">
        <v>4.8600000000000003</v>
      </c>
    </row>
    <row r="652" spans="1:10" ht="53.45" customHeight="1" x14ac:dyDescent="0.2">
      <c r="A652" s="283" t="s">
        <v>1217</v>
      </c>
      <c r="B652" s="284" t="s">
        <v>120</v>
      </c>
      <c r="C652" s="284" t="s">
        <v>120</v>
      </c>
      <c r="D652" s="101" t="s">
        <v>1132</v>
      </c>
      <c r="E652" s="94" t="s">
        <v>1078</v>
      </c>
      <c r="F652" s="264">
        <v>9</v>
      </c>
      <c r="G652" s="259">
        <f t="shared" si="103"/>
        <v>53.78</v>
      </c>
      <c r="H652" s="248">
        <f t="shared" si="104"/>
        <v>65.88</v>
      </c>
      <c r="I652" s="248">
        <f t="shared" si="105"/>
        <v>592.91999999999996</v>
      </c>
      <c r="J652" s="285">
        <v>64.760000000000005</v>
      </c>
    </row>
    <row r="653" spans="1:10" ht="53.45" customHeight="1" x14ac:dyDescent="0.2">
      <c r="A653" s="283" t="s">
        <v>1218</v>
      </c>
      <c r="B653" s="284" t="s">
        <v>120</v>
      </c>
      <c r="C653" s="284" t="s">
        <v>120</v>
      </c>
      <c r="D653" s="101" t="s">
        <v>1133</v>
      </c>
      <c r="E653" s="94" t="s">
        <v>1078</v>
      </c>
      <c r="F653" s="264">
        <v>12</v>
      </c>
      <c r="G653" s="259">
        <f t="shared" si="103"/>
        <v>25.34</v>
      </c>
      <c r="H653" s="248">
        <f t="shared" si="104"/>
        <v>31.04</v>
      </c>
      <c r="I653" s="248">
        <f t="shared" si="105"/>
        <v>372.48</v>
      </c>
      <c r="J653" s="285">
        <v>30.52</v>
      </c>
    </row>
    <row r="654" spans="1:10" ht="53.45" customHeight="1" x14ac:dyDescent="0.2">
      <c r="A654" s="283" t="s">
        <v>1219</v>
      </c>
      <c r="B654" s="284" t="s">
        <v>120</v>
      </c>
      <c r="C654" s="284" t="s">
        <v>120</v>
      </c>
      <c r="D654" s="101" t="s">
        <v>1134</v>
      </c>
      <c r="E654" s="94" t="s">
        <v>1078</v>
      </c>
      <c r="F654" s="264">
        <v>3</v>
      </c>
      <c r="G654" s="259">
        <f t="shared" ref="G654:G681" si="106">ROUND(J654-(J654*$K$6),2)</f>
        <v>2.1800000000000002</v>
      </c>
      <c r="H654" s="248">
        <f t="shared" si="104"/>
        <v>2.67</v>
      </c>
      <c r="I654" s="248">
        <f t="shared" si="105"/>
        <v>8.01</v>
      </c>
      <c r="J654" s="285">
        <v>2.62</v>
      </c>
    </row>
    <row r="655" spans="1:10" ht="53.45" customHeight="1" x14ac:dyDescent="0.2">
      <c r="A655" s="283" t="s">
        <v>1220</v>
      </c>
      <c r="B655" s="284" t="s">
        <v>120</v>
      </c>
      <c r="C655" s="284" t="s">
        <v>120</v>
      </c>
      <c r="D655" s="101" t="s">
        <v>1135</v>
      </c>
      <c r="E655" s="94" t="s">
        <v>1078</v>
      </c>
      <c r="F655" s="264">
        <v>3</v>
      </c>
      <c r="G655" s="259">
        <f t="shared" si="106"/>
        <v>9.6</v>
      </c>
      <c r="H655" s="248">
        <f t="shared" ref="H655:H681" si="107">ROUND(G655*(1+$I$1),2)</f>
        <v>11.76</v>
      </c>
      <c r="I655" s="248">
        <f t="shared" si="105"/>
        <v>35.28</v>
      </c>
      <c r="J655" s="285">
        <v>11.56</v>
      </c>
    </row>
    <row r="656" spans="1:10" ht="53.45" customHeight="1" x14ac:dyDescent="0.2">
      <c r="A656" s="283" t="s">
        <v>1221</v>
      </c>
      <c r="B656" s="284" t="s">
        <v>120</v>
      </c>
      <c r="C656" s="284" t="s">
        <v>120</v>
      </c>
      <c r="D656" s="101" t="s">
        <v>1136</v>
      </c>
      <c r="E656" s="94" t="s">
        <v>352</v>
      </c>
      <c r="F656" s="264">
        <v>39</v>
      </c>
      <c r="G656" s="259">
        <f t="shared" si="106"/>
        <v>8.3000000000000007</v>
      </c>
      <c r="H656" s="248">
        <f t="shared" si="107"/>
        <v>10.17</v>
      </c>
      <c r="I656" s="248">
        <f t="shared" si="105"/>
        <v>396.63</v>
      </c>
      <c r="J656" s="285">
        <v>10</v>
      </c>
    </row>
    <row r="657" spans="1:10" ht="53.45" customHeight="1" x14ac:dyDescent="0.2">
      <c r="A657" s="283" t="s">
        <v>1222</v>
      </c>
      <c r="B657" s="284" t="s">
        <v>120</v>
      </c>
      <c r="C657" s="284" t="s">
        <v>120</v>
      </c>
      <c r="D657" s="101" t="s">
        <v>1137</v>
      </c>
      <c r="E657" s="94" t="s">
        <v>352</v>
      </c>
      <c r="F657" s="264">
        <v>6</v>
      </c>
      <c r="G657" s="259">
        <f t="shared" si="106"/>
        <v>46.35</v>
      </c>
      <c r="H657" s="248">
        <f t="shared" si="107"/>
        <v>56.78</v>
      </c>
      <c r="I657" s="248">
        <f t="shared" si="105"/>
        <v>340.68</v>
      </c>
      <c r="J657" s="285">
        <v>55.82</v>
      </c>
    </row>
    <row r="658" spans="1:10" ht="53.45" customHeight="1" x14ac:dyDescent="0.2">
      <c r="A658" s="283" t="s">
        <v>1223</v>
      </c>
      <c r="B658" s="284" t="s">
        <v>137</v>
      </c>
      <c r="C658" s="284">
        <v>37590</v>
      </c>
      <c r="D658" s="101" t="s">
        <v>1307</v>
      </c>
      <c r="E658" s="94" t="s">
        <v>1075</v>
      </c>
      <c r="F658" s="264">
        <v>12</v>
      </c>
      <c r="G658" s="259">
        <f t="shared" si="106"/>
        <v>14.27</v>
      </c>
      <c r="H658" s="248">
        <f t="shared" si="107"/>
        <v>17.48</v>
      </c>
      <c r="I658" s="248">
        <f t="shared" si="105"/>
        <v>209.76</v>
      </c>
      <c r="J658" s="285">
        <v>17.190000000000001</v>
      </c>
    </row>
    <row r="659" spans="1:10" ht="53.45" customHeight="1" x14ac:dyDescent="0.2">
      <c r="A659" s="283" t="s">
        <v>1224</v>
      </c>
      <c r="B659" s="284" t="s">
        <v>120</v>
      </c>
      <c r="C659" s="284" t="s">
        <v>120</v>
      </c>
      <c r="D659" s="101" t="s">
        <v>1138</v>
      </c>
      <c r="E659" s="94" t="s">
        <v>352</v>
      </c>
      <c r="F659" s="264">
        <v>50</v>
      </c>
      <c r="G659" s="259">
        <f t="shared" si="106"/>
        <v>10.11</v>
      </c>
      <c r="H659" s="248">
        <f t="shared" si="107"/>
        <v>12.38</v>
      </c>
      <c r="I659" s="248">
        <f t="shared" si="105"/>
        <v>619</v>
      </c>
      <c r="J659" s="285">
        <v>12.175000000000001</v>
      </c>
    </row>
    <row r="660" spans="1:10" ht="53.45" customHeight="1" x14ac:dyDescent="0.2">
      <c r="A660" s="283" t="s">
        <v>1225</v>
      </c>
      <c r="B660" s="284" t="s">
        <v>120</v>
      </c>
      <c r="C660" s="284" t="s">
        <v>120</v>
      </c>
      <c r="D660" s="101" t="s">
        <v>1139</v>
      </c>
      <c r="E660" s="94" t="s">
        <v>1075</v>
      </c>
      <c r="F660" s="264">
        <v>41</v>
      </c>
      <c r="G660" s="259">
        <f t="shared" si="106"/>
        <v>2.23</v>
      </c>
      <c r="H660" s="248">
        <f t="shared" si="107"/>
        <v>2.73</v>
      </c>
      <c r="I660" s="248">
        <f t="shared" si="105"/>
        <v>111.92999999999999</v>
      </c>
      <c r="J660" s="285">
        <v>2.69</v>
      </c>
    </row>
    <row r="661" spans="1:10" ht="53.45" customHeight="1" x14ac:dyDescent="0.2">
      <c r="A661" s="283" t="s">
        <v>1226</v>
      </c>
      <c r="B661" s="284" t="s">
        <v>137</v>
      </c>
      <c r="C661" s="284">
        <v>430</v>
      </c>
      <c r="D661" s="101" t="s">
        <v>1308</v>
      </c>
      <c r="E661" s="94" t="s">
        <v>1075</v>
      </c>
      <c r="F661" s="264">
        <v>10</v>
      </c>
      <c r="G661" s="259">
        <f t="shared" si="106"/>
        <v>2.67</v>
      </c>
      <c r="H661" s="248">
        <f t="shared" si="107"/>
        <v>3.27</v>
      </c>
      <c r="I661" s="248">
        <f t="shared" si="105"/>
        <v>32.700000000000003</v>
      </c>
      <c r="J661" s="285">
        <v>3.21</v>
      </c>
    </row>
    <row r="662" spans="1:10" ht="53.45" customHeight="1" x14ac:dyDescent="0.2">
      <c r="A662" s="283" t="s">
        <v>1227</v>
      </c>
      <c r="B662" s="284" t="s">
        <v>137</v>
      </c>
      <c r="C662" s="284">
        <v>431</v>
      </c>
      <c r="D662" s="101" t="s">
        <v>1309</v>
      </c>
      <c r="E662" s="94" t="s">
        <v>352</v>
      </c>
      <c r="F662" s="264">
        <v>16</v>
      </c>
      <c r="G662" s="259">
        <f t="shared" si="106"/>
        <v>3.55</v>
      </c>
      <c r="H662" s="248">
        <f t="shared" si="107"/>
        <v>4.3499999999999996</v>
      </c>
      <c r="I662" s="248">
        <f t="shared" si="105"/>
        <v>69.599999999999994</v>
      </c>
      <c r="J662" s="285">
        <v>4.2699999999999996</v>
      </c>
    </row>
    <row r="663" spans="1:10" ht="53.45" customHeight="1" x14ac:dyDescent="0.2">
      <c r="A663" s="283" t="s">
        <v>1228</v>
      </c>
      <c r="B663" s="284" t="s">
        <v>137</v>
      </c>
      <c r="C663" s="284">
        <v>442</v>
      </c>
      <c r="D663" s="101" t="s">
        <v>1296</v>
      </c>
      <c r="E663" s="94" t="s">
        <v>1078</v>
      </c>
      <c r="F663" s="264">
        <v>10</v>
      </c>
      <c r="G663" s="259">
        <f t="shared" si="106"/>
        <v>1.76</v>
      </c>
      <c r="H663" s="248">
        <f t="shared" si="107"/>
        <v>2.16</v>
      </c>
      <c r="I663" s="248">
        <f t="shared" si="105"/>
        <v>21.6</v>
      </c>
      <c r="J663" s="285">
        <v>2.12</v>
      </c>
    </row>
    <row r="664" spans="1:10" ht="53.45" customHeight="1" x14ac:dyDescent="0.2">
      <c r="A664" s="283" t="s">
        <v>1229</v>
      </c>
      <c r="B664" s="284" t="s">
        <v>137</v>
      </c>
      <c r="C664" s="284">
        <v>441</v>
      </c>
      <c r="D664" s="101" t="s">
        <v>1310</v>
      </c>
      <c r="E664" s="94" t="s">
        <v>1078</v>
      </c>
      <c r="F664" s="264">
        <v>8</v>
      </c>
      <c r="G664" s="259">
        <f t="shared" si="106"/>
        <v>2.94</v>
      </c>
      <c r="H664" s="248">
        <f t="shared" si="107"/>
        <v>3.6</v>
      </c>
      <c r="I664" s="248">
        <f t="shared" si="105"/>
        <v>28.8</v>
      </c>
      <c r="J664" s="285">
        <v>3.54</v>
      </c>
    </row>
    <row r="665" spans="1:10" ht="53.45" customHeight="1" x14ac:dyDescent="0.2">
      <c r="A665" s="283" t="s">
        <v>1230</v>
      </c>
      <c r="B665" s="284" t="s">
        <v>137</v>
      </c>
      <c r="C665" s="284">
        <v>432</v>
      </c>
      <c r="D665" s="101" t="s">
        <v>1311</v>
      </c>
      <c r="E665" s="94" t="s">
        <v>1078</v>
      </c>
      <c r="F665" s="264">
        <v>6</v>
      </c>
      <c r="G665" s="259">
        <f t="shared" si="106"/>
        <v>4.41</v>
      </c>
      <c r="H665" s="248">
        <f t="shared" si="107"/>
        <v>5.4</v>
      </c>
      <c r="I665" s="248">
        <f t="shared" si="105"/>
        <v>32.400000000000006</v>
      </c>
      <c r="J665" s="285">
        <v>5.3049999999999997</v>
      </c>
    </row>
    <row r="666" spans="1:10" ht="53.45" customHeight="1" x14ac:dyDescent="0.2">
      <c r="A666" s="283" t="s">
        <v>1231</v>
      </c>
      <c r="B666" s="284" t="s">
        <v>137</v>
      </c>
      <c r="C666" s="284">
        <v>439</v>
      </c>
      <c r="D666" s="101" t="s">
        <v>1312</v>
      </c>
      <c r="E666" s="94" t="s">
        <v>1078</v>
      </c>
      <c r="F666" s="264">
        <v>55</v>
      </c>
      <c r="G666" s="259">
        <f t="shared" si="106"/>
        <v>4.5</v>
      </c>
      <c r="H666" s="248">
        <f t="shared" si="107"/>
        <v>5.51</v>
      </c>
      <c r="I666" s="248">
        <f t="shared" si="105"/>
        <v>303.05</v>
      </c>
      <c r="J666" s="285">
        <v>5.42</v>
      </c>
    </row>
    <row r="667" spans="1:10" ht="53.45" customHeight="1" x14ac:dyDescent="0.2">
      <c r="A667" s="283" t="s">
        <v>1232</v>
      </c>
      <c r="B667" s="284" t="s">
        <v>137</v>
      </c>
      <c r="C667" s="284">
        <v>437</v>
      </c>
      <c r="D667" s="101" t="s">
        <v>1314</v>
      </c>
      <c r="E667" s="94" t="s">
        <v>1078</v>
      </c>
      <c r="F667" s="264">
        <v>3</v>
      </c>
      <c r="G667" s="259">
        <f t="shared" si="106"/>
        <v>6.98</v>
      </c>
      <c r="H667" s="248">
        <f t="shared" si="107"/>
        <v>8.5500000000000007</v>
      </c>
      <c r="I667" s="248">
        <f t="shared" si="105"/>
        <v>25.650000000000002</v>
      </c>
      <c r="J667" s="285">
        <v>8.4</v>
      </c>
    </row>
    <row r="668" spans="1:10" ht="53.45" customHeight="1" x14ac:dyDescent="0.2">
      <c r="A668" s="283" t="s">
        <v>1233</v>
      </c>
      <c r="B668" s="284" t="s">
        <v>137</v>
      </c>
      <c r="C668" s="284">
        <v>11790</v>
      </c>
      <c r="D668" s="101" t="s">
        <v>1313</v>
      </c>
      <c r="E668" s="94" t="s">
        <v>1078</v>
      </c>
      <c r="F668" s="264">
        <v>6</v>
      </c>
      <c r="G668" s="259">
        <f t="shared" si="106"/>
        <v>7.91</v>
      </c>
      <c r="H668" s="248">
        <f t="shared" si="107"/>
        <v>9.69</v>
      </c>
      <c r="I668" s="248">
        <f t="shared" si="105"/>
        <v>58.14</v>
      </c>
      <c r="J668" s="285">
        <v>9.5299999999999994</v>
      </c>
    </row>
    <row r="669" spans="1:10" ht="53.45" customHeight="1" x14ac:dyDescent="0.2">
      <c r="A669" s="283" t="s">
        <v>1234</v>
      </c>
      <c r="B669" s="284" t="s">
        <v>137</v>
      </c>
      <c r="C669" s="284">
        <v>428</v>
      </c>
      <c r="D669" s="101" t="s">
        <v>1315</v>
      </c>
      <c r="E669" s="94" t="s">
        <v>1078</v>
      </c>
      <c r="F669" s="264">
        <v>6</v>
      </c>
      <c r="G669" s="259">
        <f t="shared" si="106"/>
        <v>8.61</v>
      </c>
      <c r="H669" s="248">
        <f t="shared" si="107"/>
        <v>10.55</v>
      </c>
      <c r="I669" s="248">
        <f t="shared" si="105"/>
        <v>63.300000000000004</v>
      </c>
      <c r="J669" s="285">
        <v>10.37</v>
      </c>
    </row>
    <row r="670" spans="1:10" ht="53.45" customHeight="1" x14ac:dyDescent="0.2">
      <c r="A670" s="283" t="s">
        <v>1235</v>
      </c>
      <c r="B670" s="284" t="s">
        <v>120</v>
      </c>
      <c r="C670" s="284" t="s">
        <v>120</v>
      </c>
      <c r="D670" s="101" t="s">
        <v>1140</v>
      </c>
      <c r="E670" s="94" t="s">
        <v>1078</v>
      </c>
      <c r="F670" s="264">
        <v>8</v>
      </c>
      <c r="G670" s="259">
        <f t="shared" si="106"/>
        <v>10.4</v>
      </c>
      <c r="H670" s="248">
        <f t="shared" si="107"/>
        <v>12.74</v>
      </c>
      <c r="I670" s="248">
        <f t="shared" si="105"/>
        <v>101.92</v>
      </c>
      <c r="J670" s="285">
        <v>12.525</v>
      </c>
    </row>
    <row r="671" spans="1:10" ht="53.45" customHeight="1" x14ac:dyDescent="0.2">
      <c r="A671" s="283" t="s">
        <v>1236</v>
      </c>
      <c r="B671" s="284" t="s">
        <v>137</v>
      </c>
      <c r="C671" s="284">
        <v>4276</v>
      </c>
      <c r="D671" s="101" t="s">
        <v>1316</v>
      </c>
      <c r="E671" s="94" t="s">
        <v>1075</v>
      </c>
      <c r="F671" s="264">
        <v>6</v>
      </c>
      <c r="G671" s="259">
        <f t="shared" si="106"/>
        <v>130.36000000000001</v>
      </c>
      <c r="H671" s="248">
        <f t="shared" si="107"/>
        <v>159.69</v>
      </c>
      <c r="I671" s="248">
        <f t="shared" si="105"/>
        <v>958.14</v>
      </c>
      <c r="J671" s="285">
        <v>156.97999999999999</v>
      </c>
    </row>
    <row r="672" spans="1:10" ht="53.45" customHeight="1" x14ac:dyDescent="0.2">
      <c r="A672" s="283" t="s">
        <v>1237</v>
      </c>
      <c r="B672" s="284" t="s">
        <v>137</v>
      </c>
      <c r="C672" s="284">
        <v>4273</v>
      </c>
      <c r="D672" s="101" t="s">
        <v>1317</v>
      </c>
      <c r="E672" s="94" t="s">
        <v>352</v>
      </c>
      <c r="F672" s="264">
        <v>3</v>
      </c>
      <c r="G672" s="259">
        <f t="shared" si="106"/>
        <v>216.55</v>
      </c>
      <c r="H672" s="248">
        <f t="shared" si="107"/>
        <v>265.27</v>
      </c>
      <c r="I672" s="248">
        <f t="shared" si="105"/>
        <v>795.81</v>
      </c>
      <c r="J672" s="285">
        <v>260.77999999999997</v>
      </c>
    </row>
    <row r="673" spans="1:11" ht="53.45" customHeight="1" x14ac:dyDescent="0.2">
      <c r="A673" s="283" t="s">
        <v>1238</v>
      </c>
      <c r="B673" s="284" t="s">
        <v>120</v>
      </c>
      <c r="C673" s="284" t="s">
        <v>120</v>
      </c>
      <c r="D673" s="101" t="s">
        <v>1141</v>
      </c>
      <c r="E673" s="94" t="s">
        <v>1078</v>
      </c>
      <c r="F673" s="264">
        <v>2</v>
      </c>
      <c r="G673" s="259">
        <f t="shared" si="106"/>
        <v>6.39</v>
      </c>
      <c r="H673" s="248">
        <f t="shared" si="107"/>
        <v>7.83</v>
      </c>
      <c r="I673" s="248">
        <f t="shared" si="105"/>
        <v>15.66</v>
      </c>
      <c r="J673" s="285">
        <v>7.7</v>
      </c>
    </row>
    <row r="674" spans="1:11" ht="53.45" customHeight="1" x14ac:dyDescent="0.2">
      <c r="A674" s="283" t="s">
        <v>1239</v>
      </c>
      <c r="B674" s="284" t="s">
        <v>120</v>
      </c>
      <c r="C674" s="284" t="s">
        <v>120</v>
      </c>
      <c r="D674" s="101" t="s">
        <v>1142</v>
      </c>
      <c r="E674" s="94" t="s">
        <v>1078</v>
      </c>
      <c r="F674" s="264">
        <v>7</v>
      </c>
      <c r="G674" s="259">
        <f t="shared" si="106"/>
        <v>5.51</v>
      </c>
      <c r="H674" s="248">
        <f t="shared" si="107"/>
        <v>6.75</v>
      </c>
      <c r="I674" s="248">
        <f t="shared" si="105"/>
        <v>47.25</v>
      </c>
      <c r="J674" s="285">
        <v>6.64</v>
      </c>
    </row>
    <row r="675" spans="1:11" ht="53.45" customHeight="1" x14ac:dyDescent="0.2">
      <c r="A675" s="283" t="s">
        <v>1240</v>
      </c>
      <c r="B675" s="284" t="s">
        <v>120</v>
      </c>
      <c r="C675" s="284" t="s">
        <v>120</v>
      </c>
      <c r="D675" s="101" t="s">
        <v>1143</v>
      </c>
      <c r="E675" s="94" t="s">
        <v>1078</v>
      </c>
      <c r="F675" s="264">
        <v>9</v>
      </c>
      <c r="G675" s="259">
        <f t="shared" si="106"/>
        <v>15.84</v>
      </c>
      <c r="H675" s="248">
        <f t="shared" si="107"/>
        <v>19.399999999999999</v>
      </c>
      <c r="I675" s="248">
        <f t="shared" si="105"/>
        <v>174.6</v>
      </c>
      <c r="J675" s="285">
        <v>19.079999999999998</v>
      </c>
    </row>
    <row r="676" spans="1:11" ht="53.45" customHeight="1" x14ac:dyDescent="0.2">
      <c r="A676" s="283" t="s">
        <v>1241</v>
      </c>
      <c r="B676" s="284" t="s">
        <v>120</v>
      </c>
      <c r="C676" s="284" t="s">
        <v>120</v>
      </c>
      <c r="D676" s="101" t="s">
        <v>1144</v>
      </c>
      <c r="E676" s="94" t="s">
        <v>1078</v>
      </c>
      <c r="F676" s="264">
        <v>38</v>
      </c>
      <c r="G676" s="259">
        <f t="shared" si="106"/>
        <v>0.56000000000000005</v>
      </c>
      <c r="H676" s="248">
        <f t="shared" si="107"/>
        <v>0.69</v>
      </c>
      <c r="I676" s="248">
        <f t="shared" si="105"/>
        <v>26.22</v>
      </c>
      <c r="J676" s="285">
        <v>0.67</v>
      </c>
    </row>
    <row r="677" spans="1:11" ht="53.45" customHeight="1" x14ac:dyDescent="0.2">
      <c r="A677" s="283" t="s">
        <v>1242</v>
      </c>
      <c r="B677" s="284" t="s">
        <v>137</v>
      </c>
      <c r="C677" s="284">
        <v>7581</v>
      </c>
      <c r="D677" s="101" t="s">
        <v>1318</v>
      </c>
      <c r="E677" s="94" t="s">
        <v>1075</v>
      </c>
      <c r="F677" s="264">
        <v>27</v>
      </c>
      <c r="G677" s="259">
        <f t="shared" si="106"/>
        <v>1.84</v>
      </c>
      <c r="H677" s="248">
        <f t="shared" si="107"/>
        <v>2.25</v>
      </c>
      <c r="I677" s="248">
        <f t="shared" si="105"/>
        <v>60.75</v>
      </c>
      <c r="J677" s="285">
        <v>2.2200000000000002</v>
      </c>
    </row>
    <row r="678" spans="1:11" ht="53.45" customHeight="1" x14ac:dyDescent="0.2">
      <c r="A678" s="283" t="s">
        <v>1243</v>
      </c>
      <c r="B678" s="284" t="s">
        <v>120</v>
      </c>
      <c r="C678" s="284" t="s">
        <v>120</v>
      </c>
      <c r="D678" s="101" t="s">
        <v>1145</v>
      </c>
      <c r="E678" s="94" t="s">
        <v>1075</v>
      </c>
      <c r="F678" s="264">
        <v>6</v>
      </c>
      <c r="G678" s="259">
        <f t="shared" si="106"/>
        <v>19.350000000000001</v>
      </c>
      <c r="H678" s="248">
        <f t="shared" si="107"/>
        <v>23.7</v>
      </c>
      <c r="I678" s="248">
        <f t="shared" si="105"/>
        <v>142.19999999999999</v>
      </c>
      <c r="J678" s="285">
        <v>23.3</v>
      </c>
    </row>
    <row r="679" spans="1:11" ht="53.45" customHeight="1" x14ac:dyDescent="0.2">
      <c r="A679" s="283" t="s">
        <v>1244</v>
      </c>
      <c r="B679" s="284" t="s">
        <v>120</v>
      </c>
      <c r="C679" s="284" t="s">
        <v>120</v>
      </c>
      <c r="D679" s="101" t="s">
        <v>1146</v>
      </c>
      <c r="E679" s="94" t="s">
        <v>1078</v>
      </c>
      <c r="F679" s="264">
        <v>2</v>
      </c>
      <c r="G679" s="259">
        <f t="shared" si="106"/>
        <v>26.04</v>
      </c>
      <c r="H679" s="248">
        <f t="shared" si="107"/>
        <v>31.9</v>
      </c>
      <c r="I679" s="248">
        <f t="shared" si="105"/>
        <v>63.8</v>
      </c>
      <c r="J679" s="285">
        <v>31.36</v>
      </c>
    </row>
    <row r="680" spans="1:11" ht="53.45" customHeight="1" x14ac:dyDescent="0.2">
      <c r="A680" s="283" t="s">
        <v>1245</v>
      </c>
      <c r="B680" s="284" t="s">
        <v>120</v>
      </c>
      <c r="C680" s="284" t="s">
        <v>120</v>
      </c>
      <c r="D680" s="101" t="s">
        <v>1147</v>
      </c>
      <c r="E680" s="94" t="s">
        <v>1075</v>
      </c>
      <c r="F680" s="264">
        <v>2</v>
      </c>
      <c r="G680" s="259">
        <f t="shared" si="106"/>
        <v>16.579999999999998</v>
      </c>
      <c r="H680" s="248">
        <f t="shared" si="107"/>
        <v>20.309999999999999</v>
      </c>
      <c r="I680" s="248">
        <f t="shared" si="105"/>
        <v>40.619999999999997</v>
      </c>
      <c r="J680" s="285">
        <v>19.97</v>
      </c>
    </row>
    <row r="681" spans="1:11" ht="53.45" customHeight="1" x14ac:dyDescent="0.2">
      <c r="A681" s="283" t="s">
        <v>1246</v>
      </c>
      <c r="B681" s="284" t="s">
        <v>120</v>
      </c>
      <c r="C681" s="284" t="s">
        <v>120</v>
      </c>
      <c r="D681" s="101" t="s">
        <v>1148</v>
      </c>
      <c r="E681" s="94" t="s">
        <v>1075</v>
      </c>
      <c r="F681" s="264">
        <v>3</v>
      </c>
      <c r="G681" s="259">
        <f t="shared" si="106"/>
        <v>12.1</v>
      </c>
      <c r="H681" s="248">
        <f t="shared" si="107"/>
        <v>14.82</v>
      </c>
      <c r="I681" s="248">
        <f t="shared" si="105"/>
        <v>44.46</v>
      </c>
      <c r="J681" s="285">
        <v>14.57</v>
      </c>
    </row>
    <row r="682" spans="1:11" ht="53.45" customHeight="1" x14ac:dyDescent="0.2">
      <c r="A682" s="252" t="s">
        <v>1030</v>
      </c>
      <c r="B682" s="253"/>
      <c r="C682" s="253"/>
      <c r="D682" s="96" t="s">
        <v>1031</v>
      </c>
      <c r="E682" s="254" t="s">
        <v>133</v>
      </c>
      <c r="F682" s="255" t="s">
        <v>133</v>
      </c>
      <c r="G682" s="255"/>
      <c r="H682" s="255"/>
      <c r="I682" s="256">
        <f>SUM(I683)</f>
        <v>8119.9999999999991</v>
      </c>
      <c r="J682" s="255"/>
    </row>
    <row r="683" spans="1:11" ht="53.45" customHeight="1" x14ac:dyDescent="0.2">
      <c r="A683" s="247" t="s">
        <v>1032</v>
      </c>
      <c r="B683" s="94" t="s">
        <v>137</v>
      </c>
      <c r="C683" s="94">
        <v>9537</v>
      </c>
      <c r="D683" s="97" t="s">
        <v>1031</v>
      </c>
      <c r="E683" s="94" t="s">
        <v>187</v>
      </c>
      <c r="F683" s="248">
        <v>4000</v>
      </c>
      <c r="G683" s="259">
        <f>ROUND(J683-(J683*$K$6),2)</f>
        <v>1.54</v>
      </c>
      <c r="H683" s="248">
        <f>ROUND(G683*(1+$I$2),2)</f>
        <v>2.0299999999999998</v>
      </c>
      <c r="I683" s="248">
        <f>F683*H683</f>
        <v>8119.9999999999991</v>
      </c>
      <c r="J683" s="262">
        <v>1.86</v>
      </c>
    </row>
    <row r="684" spans="1:11" ht="53.45" customHeight="1" x14ac:dyDescent="0.2">
      <c r="A684" s="252" t="s">
        <v>1033</v>
      </c>
      <c r="B684" s="253"/>
      <c r="C684" s="253"/>
      <c r="D684" s="96" t="s">
        <v>1034</v>
      </c>
      <c r="E684" s="254" t="s">
        <v>133</v>
      </c>
      <c r="F684" s="255" t="s">
        <v>133</v>
      </c>
      <c r="G684" s="255"/>
      <c r="H684" s="255"/>
      <c r="I684" s="256">
        <f>SUM(I685)</f>
        <v>134038.08000000002</v>
      </c>
      <c r="J684" s="255"/>
    </row>
    <row r="685" spans="1:11" ht="53.45" customHeight="1" x14ac:dyDescent="0.2">
      <c r="A685" s="247" t="s">
        <v>1035</v>
      </c>
      <c r="B685" s="94" t="s">
        <v>137</v>
      </c>
      <c r="C685" s="94">
        <v>90779</v>
      </c>
      <c r="D685" s="97" t="s">
        <v>1036</v>
      </c>
      <c r="E685" s="94" t="s">
        <v>23</v>
      </c>
      <c r="F685" s="259">
        <f>6*22*8</f>
        <v>1056</v>
      </c>
      <c r="G685" s="259">
        <f>ROUND(J685-(J685*$K$6),2)</f>
        <v>96.37</v>
      </c>
      <c r="H685" s="248">
        <f>ROUND(G685*(1+$I$2),2)</f>
        <v>126.93</v>
      </c>
      <c r="I685" s="248">
        <f>F685*H685</f>
        <v>134038.08000000002</v>
      </c>
      <c r="J685" s="262">
        <v>116.05</v>
      </c>
    </row>
    <row r="686" spans="1:11" ht="53.45" customHeight="1" x14ac:dyDescent="0.2">
      <c r="A686" s="252">
        <v>18</v>
      </c>
      <c r="B686" s="253"/>
      <c r="C686" s="253"/>
      <c r="D686" s="96" t="s">
        <v>1050</v>
      </c>
      <c r="E686" s="254" t="s">
        <v>133</v>
      </c>
      <c r="F686" s="255" t="s">
        <v>133</v>
      </c>
      <c r="G686" s="255"/>
      <c r="H686" s="255"/>
      <c r="I686" s="256">
        <f>SUM(I687)</f>
        <v>291784.33</v>
      </c>
      <c r="J686" s="255"/>
    </row>
    <row r="687" spans="1:11" ht="53.45" customHeight="1" x14ac:dyDescent="0.2">
      <c r="A687" s="247" t="s">
        <v>147</v>
      </c>
      <c r="B687" s="94" t="s">
        <v>7</v>
      </c>
      <c r="C687" s="94" t="s">
        <v>7</v>
      </c>
      <c r="D687" s="97" t="s">
        <v>5</v>
      </c>
      <c r="E687" s="258" t="s">
        <v>143</v>
      </c>
      <c r="F687" s="259">
        <v>1</v>
      </c>
      <c r="G687" s="259">
        <f>ROUND(J687-(J687*$K$6),2)</f>
        <v>221535.44</v>
      </c>
      <c r="H687" s="259">
        <f>ROUND(G687*(1+$I$2),2)</f>
        <v>291784.33</v>
      </c>
      <c r="I687" s="259">
        <f>F687*H687</f>
        <v>291784.33</v>
      </c>
      <c r="J687" s="259">
        <v>266781.59999999998</v>
      </c>
    </row>
    <row r="688" spans="1:11" ht="53.45" customHeight="1" x14ac:dyDescent="0.2">
      <c r="A688" s="294"/>
      <c r="B688" s="294"/>
      <c r="C688" s="294"/>
      <c r="D688" s="102"/>
      <c r="E688" s="295"/>
      <c r="F688" s="295"/>
      <c r="G688" s="296"/>
      <c r="H688" s="295"/>
      <c r="I688" s="297"/>
      <c r="K688" s="298"/>
    </row>
    <row r="689" spans="1:10" ht="53.45" customHeight="1" x14ac:dyDescent="0.2">
      <c r="A689" s="294"/>
      <c r="B689" s="294"/>
      <c r="C689" s="294"/>
      <c r="D689" s="102"/>
      <c r="E689" s="295"/>
      <c r="F689" s="295"/>
      <c r="G689" s="296"/>
      <c r="H689" s="295"/>
      <c r="I689" s="299"/>
    </row>
    <row r="690" spans="1:10" ht="53.45" customHeight="1" x14ac:dyDescent="0.2">
      <c r="A690" s="294"/>
      <c r="B690" s="294"/>
      <c r="C690" s="294"/>
      <c r="D690" s="102"/>
      <c r="E690" s="295"/>
      <c r="F690" s="295"/>
      <c r="G690" s="296"/>
      <c r="H690" s="295"/>
      <c r="I690" s="295"/>
    </row>
    <row r="691" spans="1:10" ht="53.45" customHeight="1" x14ac:dyDescent="0.2">
      <c r="A691" s="294"/>
      <c r="B691" s="294"/>
      <c r="C691" s="294"/>
      <c r="D691" s="302" t="s">
        <v>1342</v>
      </c>
      <c r="E691" s="295"/>
      <c r="F691" s="295"/>
      <c r="G691" s="296"/>
      <c r="H691" s="295"/>
      <c r="I691" s="295"/>
      <c r="J691" s="251"/>
    </row>
    <row r="692" spans="1:10" ht="53.45" customHeight="1" x14ac:dyDescent="0.2">
      <c r="A692" s="294"/>
      <c r="B692" s="294"/>
      <c r="C692" s="294"/>
      <c r="D692" s="302" t="s">
        <v>1343</v>
      </c>
      <c r="E692" s="295"/>
      <c r="F692" s="295"/>
      <c r="G692" s="296"/>
      <c r="H692" s="295"/>
      <c r="I692" s="295"/>
    </row>
  </sheetData>
  <mergeCells count="4">
    <mergeCell ref="A1:G1"/>
    <mergeCell ref="A2:G2"/>
    <mergeCell ref="A3:G3"/>
    <mergeCell ref="A4:I4"/>
  </mergeCells>
  <pageMargins left="0.51181102362204722" right="0.51181102362204722" top="1.0236220472440944" bottom="0.78740157480314965" header="0.31496062992125984" footer="0.31496062992125984"/>
  <pageSetup paperSize="9" scale="69" orientation="portrait" r:id="rId1"/>
  <headerFooter>
    <oddHeader>&amp;L&amp;G</oddHeader>
    <oddFooter>&amp;CRua Cyro VAz de Melo, 571 - LJ 13 - Dona Clara / BH-MG - CEP: 31.255-840 - Tel: (31) 2512-4016&amp;R&amp;P</oddFooter>
  </headerFooter>
  <colBreaks count="1" manualBreakCount="1">
    <brk id="9" max="1048575" man="1"/>
  </col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Normal="100" zoomScaleSheetLayoutView="100" workbookViewId="0">
      <selection activeCell="E54" sqref="E54:I55"/>
    </sheetView>
  </sheetViews>
  <sheetFormatPr defaultColWidth="17.28515625" defaultRowHeight="15" customHeight="1" x14ac:dyDescent="0.2"/>
  <cols>
    <col min="1" max="1" width="6.140625" style="304" customWidth="1"/>
    <col min="2" max="2" width="37.85546875" style="304" customWidth="1"/>
    <col min="3" max="3" width="14" style="304" hidden="1" customWidth="1"/>
    <col min="4" max="4" width="7.5703125" style="304" customWidth="1"/>
    <col min="5" max="5" width="12.140625" style="304" customWidth="1"/>
    <col min="6" max="6" width="8" style="304" customWidth="1"/>
    <col min="7" max="7" width="11.28515625" style="304" customWidth="1"/>
    <col min="8" max="9" width="10.42578125" style="304" customWidth="1"/>
    <col min="10" max="10" width="10.5703125" style="304" customWidth="1"/>
    <col min="11" max="11" width="10.85546875" style="304" customWidth="1"/>
    <col min="12" max="12" width="10.28515625" style="304" customWidth="1"/>
    <col min="13" max="13" width="10.5703125" style="304" customWidth="1"/>
    <col min="14" max="14" width="12.140625" style="304" customWidth="1"/>
    <col min="15" max="15" width="11" style="304" customWidth="1"/>
    <col min="16" max="16" width="10.7109375" style="304" customWidth="1"/>
    <col min="17" max="17" width="12.140625" style="304" customWidth="1"/>
    <col min="18" max="18" width="10.85546875" style="304" customWidth="1"/>
    <col min="19" max="19" width="14.85546875" style="304" customWidth="1"/>
    <col min="20" max="20" width="14.140625" style="304" customWidth="1"/>
    <col min="21" max="29" width="9.140625" style="304" customWidth="1"/>
    <col min="30" max="16384" width="17.28515625" style="304"/>
  </cols>
  <sheetData>
    <row r="1" spans="1:29" ht="18" customHeight="1" x14ac:dyDescent="0.25">
      <c r="A1" s="499" t="s">
        <v>1037</v>
      </c>
      <c r="B1" s="500"/>
      <c r="C1" s="500"/>
      <c r="D1" s="500"/>
      <c r="E1" s="500"/>
      <c r="F1" s="500"/>
      <c r="G1" s="500"/>
      <c r="H1" s="500"/>
      <c r="I1" s="500"/>
      <c r="J1" s="500"/>
      <c r="K1" s="500"/>
      <c r="L1" s="500"/>
      <c r="M1" s="500"/>
      <c r="N1" s="500"/>
      <c r="O1" s="500"/>
      <c r="P1" s="500"/>
      <c r="Q1" s="500"/>
      <c r="R1" s="500"/>
      <c r="S1" s="501"/>
      <c r="T1" s="305"/>
      <c r="U1" s="305"/>
      <c r="V1" s="305"/>
      <c r="W1" s="305"/>
      <c r="X1" s="305"/>
      <c r="Y1" s="305"/>
      <c r="Z1" s="305"/>
      <c r="AA1" s="305"/>
      <c r="AB1" s="305"/>
      <c r="AC1" s="305"/>
    </row>
    <row r="2" spans="1:29" ht="24.75" customHeight="1" x14ac:dyDescent="0.25">
      <c r="A2" s="511"/>
      <c r="B2" s="512"/>
      <c r="C2" s="521" t="s">
        <v>1038</v>
      </c>
      <c r="D2" s="522"/>
      <c r="E2" s="522"/>
      <c r="F2" s="522"/>
      <c r="G2" s="522"/>
      <c r="H2" s="522"/>
      <c r="I2" s="522"/>
      <c r="J2" s="522"/>
      <c r="K2" s="104"/>
      <c r="L2" s="105"/>
      <c r="M2" s="104"/>
      <c r="N2" s="104"/>
      <c r="O2" s="104"/>
      <c r="P2" s="104"/>
      <c r="Q2" s="104"/>
      <c r="R2" s="104"/>
      <c r="S2" s="106"/>
      <c r="T2" s="305"/>
      <c r="U2" s="305"/>
      <c r="V2" s="305"/>
      <c r="W2" s="305"/>
      <c r="X2" s="305"/>
      <c r="Y2" s="305"/>
      <c r="Z2" s="305"/>
      <c r="AA2" s="305"/>
      <c r="AB2" s="305"/>
      <c r="AC2" s="305"/>
    </row>
    <row r="3" spans="1:29" ht="14.25" x14ac:dyDescent="0.2">
      <c r="A3" s="513"/>
      <c r="B3" s="514"/>
      <c r="C3" s="519"/>
      <c r="D3" s="503"/>
      <c r="E3" s="503"/>
      <c r="F3" s="503"/>
      <c r="G3" s="503"/>
      <c r="H3" s="503"/>
      <c r="I3" s="503"/>
      <c r="J3" s="503"/>
      <c r="K3" s="503"/>
      <c r="L3" s="503"/>
      <c r="M3" s="503"/>
      <c r="N3" s="107"/>
      <c r="O3" s="107"/>
      <c r="P3" s="107"/>
      <c r="Q3" s="107"/>
      <c r="R3" s="107"/>
      <c r="S3" s="108"/>
      <c r="T3" s="305"/>
      <c r="U3" s="305"/>
      <c r="V3" s="305"/>
      <c r="W3" s="305"/>
      <c r="X3" s="305"/>
      <c r="Y3" s="305"/>
      <c r="Z3" s="305"/>
      <c r="AA3" s="305"/>
      <c r="AB3" s="305"/>
      <c r="AC3" s="305"/>
    </row>
    <row r="4" spans="1:29" ht="14.25" x14ac:dyDescent="0.2">
      <c r="A4" s="513"/>
      <c r="B4" s="514"/>
      <c r="C4" s="519" t="s">
        <v>123</v>
      </c>
      <c r="D4" s="503"/>
      <c r="E4" s="503"/>
      <c r="F4" s="503"/>
      <c r="G4" s="503"/>
      <c r="H4" s="503"/>
      <c r="I4" s="503"/>
      <c r="J4" s="503"/>
      <c r="K4" s="503"/>
      <c r="L4" s="503"/>
      <c r="M4" s="503"/>
      <c r="N4" s="503"/>
      <c r="O4" s="503"/>
      <c r="P4" s="503"/>
      <c r="Q4" s="503"/>
      <c r="R4" s="503"/>
      <c r="S4" s="520"/>
      <c r="T4" s="305"/>
      <c r="U4" s="305"/>
      <c r="V4" s="305"/>
      <c r="W4" s="305"/>
      <c r="X4" s="305"/>
      <c r="Y4" s="305"/>
      <c r="Z4" s="305"/>
      <c r="AA4" s="305"/>
      <c r="AB4" s="305"/>
      <c r="AC4" s="305"/>
    </row>
    <row r="5" spans="1:29" ht="16.5" customHeight="1" thickBot="1" x14ac:dyDescent="0.3">
      <c r="A5" s="515"/>
      <c r="B5" s="516"/>
      <c r="C5" s="305"/>
      <c r="D5" s="502" t="s">
        <v>1321</v>
      </c>
      <c r="E5" s="503"/>
      <c r="F5" s="503"/>
      <c r="G5" s="503"/>
      <c r="H5" s="503"/>
      <c r="I5" s="503"/>
      <c r="J5" s="503"/>
      <c r="K5" s="109"/>
      <c r="L5" s="109"/>
      <c r="M5" s="109"/>
      <c r="N5" s="109"/>
      <c r="O5" s="109"/>
      <c r="P5" s="109"/>
      <c r="Q5" s="109"/>
      <c r="R5" s="109"/>
      <c r="S5" s="110"/>
      <c r="T5" s="305"/>
      <c r="U5" s="305"/>
      <c r="V5" s="305"/>
      <c r="W5" s="305"/>
      <c r="X5" s="305"/>
      <c r="Y5" s="305"/>
      <c r="Z5" s="305"/>
      <c r="AA5" s="305"/>
      <c r="AB5" s="305"/>
      <c r="AC5" s="305"/>
    </row>
    <row r="6" spans="1:29" ht="20.25" customHeight="1" x14ac:dyDescent="0.2">
      <c r="A6" s="517" t="s">
        <v>1039</v>
      </c>
      <c r="B6" s="518" t="s">
        <v>1040</v>
      </c>
      <c r="C6" s="505" t="s">
        <v>1041</v>
      </c>
      <c r="D6" s="517" t="s">
        <v>1042</v>
      </c>
      <c r="E6" s="498" t="s">
        <v>1043</v>
      </c>
      <c r="F6" s="504" t="s">
        <v>1044</v>
      </c>
      <c r="G6" s="507" t="s">
        <v>1045</v>
      </c>
      <c r="H6" s="508"/>
      <c r="I6" s="508"/>
      <c r="J6" s="508"/>
      <c r="K6" s="508"/>
      <c r="L6" s="508"/>
      <c r="M6" s="508"/>
      <c r="N6" s="508"/>
      <c r="O6" s="508"/>
      <c r="P6" s="508"/>
      <c r="Q6" s="508"/>
      <c r="R6" s="509"/>
      <c r="S6" s="510" t="s">
        <v>37</v>
      </c>
      <c r="T6" s="305"/>
      <c r="U6" s="305"/>
      <c r="V6" s="305"/>
      <c r="W6" s="305"/>
      <c r="X6" s="305"/>
      <c r="Y6" s="305"/>
      <c r="Z6" s="305"/>
      <c r="AA6" s="305"/>
      <c r="AB6" s="305"/>
      <c r="AC6" s="305"/>
    </row>
    <row r="7" spans="1:29" ht="24" customHeight="1" x14ac:dyDescent="0.2">
      <c r="A7" s="490"/>
      <c r="B7" s="490"/>
      <c r="C7" s="506"/>
      <c r="D7" s="490"/>
      <c r="E7" s="490"/>
      <c r="F7" s="490"/>
      <c r="G7" s="111" t="s">
        <v>134</v>
      </c>
      <c r="H7" s="112" t="s">
        <v>148</v>
      </c>
      <c r="I7" s="111" t="s">
        <v>162</v>
      </c>
      <c r="J7" s="112" t="s">
        <v>258</v>
      </c>
      <c r="K7" s="111" t="s">
        <v>276</v>
      </c>
      <c r="L7" s="112" t="s">
        <v>470</v>
      </c>
      <c r="M7" s="111" t="s">
        <v>502</v>
      </c>
      <c r="N7" s="112" t="s">
        <v>549</v>
      </c>
      <c r="O7" s="111" t="s">
        <v>579</v>
      </c>
      <c r="P7" s="112" t="s">
        <v>671</v>
      </c>
      <c r="Q7" s="111" t="s">
        <v>753</v>
      </c>
      <c r="R7" s="112" t="s">
        <v>806</v>
      </c>
      <c r="S7" s="490"/>
      <c r="T7" s="305"/>
      <c r="U7" s="305"/>
      <c r="V7" s="305"/>
      <c r="W7" s="305"/>
      <c r="X7" s="305"/>
      <c r="Y7" s="305"/>
      <c r="Z7" s="305"/>
      <c r="AA7" s="305"/>
      <c r="AB7" s="305"/>
      <c r="AC7" s="305"/>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305"/>
      <c r="U8" s="305"/>
      <c r="V8" s="305"/>
      <c r="W8" s="305"/>
      <c r="X8" s="305"/>
      <c r="Y8" s="305"/>
      <c r="Z8" s="305"/>
      <c r="AA8" s="305"/>
      <c r="AB8" s="305"/>
      <c r="AC8" s="305"/>
    </row>
    <row r="9" spans="1:29" ht="14.25" x14ac:dyDescent="0.2">
      <c r="A9" s="489">
        <v>1</v>
      </c>
      <c r="B9" s="491" t="str">
        <f>MEDIÇAO!D17</f>
        <v>INSTALAÇÃO DA OBRA</v>
      </c>
      <c r="C9" s="495">
        <v>240</v>
      </c>
      <c r="D9" s="492">
        <f>E9/$S$50</f>
        <v>8.2012713922507592E-3</v>
      </c>
      <c r="E9" s="494">
        <f>'PREÇO CHEIO'!I7</f>
        <v>23350.228500000001</v>
      </c>
      <c r="F9" s="120" t="s">
        <v>1042</v>
      </c>
      <c r="G9" s="136">
        <v>1</v>
      </c>
      <c r="H9" s="183"/>
      <c r="I9" s="183"/>
      <c r="J9" s="183"/>
      <c r="K9" s="183"/>
      <c r="L9" s="183"/>
      <c r="M9" s="183"/>
      <c r="N9" s="183"/>
      <c r="O9" s="183"/>
      <c r="P9" s="183"/>
      <c r="Q9" s="183"/>
      <c r="R9" s="183"/>
      <c r="S9" s="122">
        <f>SUM(G9:R9)</f>
        <v>1</v>
      </c>
      <c r="T9" s="123"/>
      <c r="U9" s="305"/>
      <c r="V9" s="305"/>
      <c r="W9" s="305"/>
      <c r="X9" s="305"/>
      <c r="Y9" s="305"/>
      <c r="Z9" s="305"/>
      <c r="AA9" s="305"/>
      <c r="AB9" s="305"/>
      <c r="AC9" s="305"/>
    </row>
    <row r="10" spans="1:29" ht="14.25" x14ac:dyDescent="0.2">
      <c r="A10" s="490"/>
      <c r="B10" s="490"/>
      <c r="C10" s="490"/>
      <c r="D10" s="490"/>
      <c r="E10" s="490"/>
      <c r="F10" s="124" t="s">
        <v>1046</v>
      </c>
      <c r="G10" s="125">
        <f>+G9*$E$9</f>
        <v>23350.228500000001</v>
      </c>
      <c r="H10" s="125"/>
      <c r="I10" s="125"/>
      <c r="J10" s="125"/>
      <c r="K10" s="125"/>
      <c r="L10" s="125"/>
      <c r="M10" s="125"/>
      <c r="N10" s="125"/>
      <c r="O10" s="125"/>
      <c r="P10" s="125"/>
      <c r="Q10" s="125"/>
      <c r="R10" s="125"/>
      <c r="S10" s="126">
        <f>SUM(G10:R10)</f>
        <v>23350.228500000001</v>
      </c>
      <c r="T10" s="127"/>
      <c r="U10" s="305"/>
      <c r="V10" s="305"/>
      <c r="W10" s="305"/>
      <c r="X10" s="305"/>
      <c r="Y10" s="305"/>
      <c r="Z10" s="305"/>
      <c r="AA10" s="305"/>
      <c r="AB10" s="305"/>
      <c r="AC10" s="305"/>
    </row>
    <row r="11" spans="1:29" ht="14.25" x14ac:dyDescent="0.2">
      <c r="A11" s="489">
        <v>2</v>
      </c>
      <c r="B11" s="523" t="str">
        <f>MEDIÇAO!D22</f>
        <v>SERVIÇOS TÉCNICOS</v>
      </c>
      <c r="C11" s="128"/>
      <c r="D11" s="492">
        <f>E11/$S$50</f>
        <v>3.1690029002955776E-2</v>
      </c>
      <c r="E11" s="494">
        <f>'PREÇO CHEIO'!I12</f>
        <v>90226.183600000004</v>
      </c>
      <c r="F11" s="120" t="s">
        <v>1042</v>
      </c>
      <c r="G11" s="136">
        <v>0.5</v>
      </c>
      <c r="H11" s="136">
        <v>0.5</v>
      </c>
      <c r="I11" s="129"/>
      <c r="J11" s="129"/>
      <c r="K11" s="129"/>
      <c r="L11" s="129"/>
      <c r="M11" s="129"/>
      <c r="N11" s="129"/>
      <c r="O11" s="129"/>
      <c r="P11" s="129"/>
      <c r="Q11" s="129"/>
      <c r="R11" s="129"/>
      <c r="S11" s="130">
        <f>SUBTOTAL(9,G11:R11)</f>
        <v>1</v>
      </c>
      <c r="T11" s="123"/>
      <c r="U11" s="305"/>
      <c r="V11" s="305"/>
      <c r="W11" s="305"/>
      <c r="X11" s="305"/>
      <c r="Y11" s="305"/>
      <c r="Z11" s="305"/>
      <c r="AA11" s="305"/>
      <c r="AB11" s="305"/>
      <c r="AC11" s="305"/>
    </row>
    <row r="12" spans="1:29" ht="14.25" x14ac:dyDescent="0.2">
      <c r="A12" s="490"/>
      <c r="B12" s="490"/>
      <c r="C12" s="128"/>
      <c r="D12" s="490"/>
      <c r="E12" s="490"/>
      <c r="F12" s="124" t="s">
        <v>1046</v>
      </c>
      <c r="G12" s="125">
        <f>+G11*$E$11</f>
        <v>45113.091800000002</v>
      </c>
      <c r="H12" s="125">
        <f>+H11*$E$11</f>
        <v>45113.091800000002</v>
      </c>
      <c r="I12" s="131"/>
      <c r="J12" s="131"/>
      <c r="K12" s="131"/>
      <c r="L12" s="131"/>
      <c r="M12" s="131"/>
      <c r="N12" s="131"/>
      <c r="O12" s="131"/>
      <c r="P12" s="131"/>
      <c r="Q12" s="131"/>
      <c r="R12" s="131"/>
      <c r="S12" s="132">
        <f>SUBTOTAL(9,G12:R12)</f>
        <v>90226.183600000004</v>
      </c>
      <c r="T12" s="127"/>
      <c r="U12" s="305"/>
      <c r="V12" s="305"/>
      <c r="W12" s="305"/>
      <c r="X12" s="305"/>
      <c r="Y12" s="305"/>
      <c r="Z12" s="305"/>
      <c r="AA12" s="305"/>
      <c r="AB12" s="305"/>
      <c r="AC12" s="305"/>
    </row>
    <row r="13" spans="1:29" ht="14.25" x14ac:dyDescent="0.2">
      <c r="A13" s="489">
        <v>3</v>
      </c>
      <c r="B13" s="523" t="str">
        <f>MEDIÇAO!D27</f>
        <v>REDE COLETORA / INTERCEPTOR</v>
      </c>
      <c r="C13" s="495">
        <v>160</v>
      </c>
      <c r="D13" s="492">
        <f>E13/$S$50</f>
        <v>0.15700585644239126</v>
      </c>
      <c r="E13" s="494">
        <f>'PREÇO CHEIO'!I17</f>
        <v>447018.81555</v>
      </c>
      <c r="F13" s="120" t="s">
        <v>1042</v>
      </c>
      <c r="G13" s="136">
        <v>0.2</v>
      </c>
      <c r="H13" s="136">
        <v>0.2</v>
      </c>
      <c r="I13" s="136">
        <v>0.2</v>
      </c>
      <c r="J13" s="136">
        <v>0.2</v>
      </c>
      <c r="K13" s="136">
        <v>0.2</v>
      </c>
      <c r="L13" s="129"/>
      <c r="M13" s="129"/>
      <c r="N13" s="129"/>
      <c r="O13" s="129"/>
      <c r="P13" s="129"/>
      <c r="Q13" s="129"/>
      <c r="R13" s="129"/>
      <c r="S13" s="122">
        <f>SUM(G13:R13)</f>
        <v>1</v>
      </c>
      <c r="T13" s="123"/>
      <c r="U13" s="305"/>
      <c r="V13" s="305"/>
      <c r="W13" s="305"/>
      <c r="X13" s="305"/>
      <c r="Y13" s="305"/>
      <c r="Z13" s="305"/>
      <c r="AA13" s="305"/>
      <c r="AB13" s="305"/>
      <c r="AC13" s="305"/>
    </row>
    <row r="14" spans="1:29" ht="14.25" x14ac:dyDescent="0.2">
      <c r="A14" s="490"/>
      <c r="B14" s="490"/>
      <c r="C14" s="490"/>
      <c r="D14" s="490"/>
      <c r="E14" s="490"/>
      <c r="F14" s="124" t="s">
        <v>1046</v>
      </c>
      <c r="G14" s="125">
        <f>+G13*$E$13</f>
        <v>89403.76311</v>
      </c>
      <c r="H14" s="125">
        <f>+H13*$E$13</f>
        <v>89403.76311</v>
      </c>
      <c r="I14" s="125">
        <f>+I13*$E$13</f>
        <v>89403.76311</v>
      </c>
      <c r="J14" s="125">
        <f>+J13*$E$13</f>
        <v>89403.76311</v>
      </c>
      <c r="K14" s="125">
        <f>+K13*$E$13</f>
        <v>89403.76311</v>
      </c>
      <c r="L14" s="124"/>
      <c r="M14" s="124"/>
      <c r="N14" s="124"/>
      <c r="O14" s="124"/>
      <c r="P14" s="131"/>
      <c r="Q14" s="131"/>
      <c r="R14" s="131"/>
      <c r="S14" s="126">
        <f>SUM(G14:R14)</f>
        <v>447018.81555</v>
      </c>
      <c r="T14" s="127"/>
      <c r="U14" s="305"/>
      <c r="V14" s="305"/>
      <c r="W14" s="305"/>
      <c r="X14" s="305"/>
      <c r="Y14" s="305"/>
      <c r="Z14" s="305"/>
      <c r="AA14" s="305"/>
      <c r="AB14" s="305"/>
      <c r="AC14" s="305"/>
    </row>
    <row r="15" spans="1:29" ht="14.25" x14ac:dyDescent="0.2">
      <c r="A15" s="489">
        <v>4</v>
      </c>
      <c r="B15" s="491" t="str">
        <f>MEDIÇAO!D71</f>
        <v>LIGAÇÃO PREDIAL</v>
      </c>
      <c r="C15" s="495">
        <v>710</v>
      </c>
      <c r="D15" s="492">
        <f>E15/$S$50</f>
        <v>6.1493178455922684E-2</v>
      </c>
      <c r="E15" s="494">
        <f>'PREÇO CHEIO'!I61</f>
        <v>175080.14300000001</v>
      </c>
      <c r="F15" s="120" t="s">
        <v>1042</v>
      </c>
      <c r="G15" s="136">
        <v>0.2</v>
      </c>
      <c r="H15" s="136">
        <v>0.2</v>
      </c>
      <c r="I15" s="136">
        <v>0.2</v>
      </c>
      <c r="J15" s="136">
        <v>0.2</v>
      </c>
      <c r="K15" s="136">
        <v>0.2</v>
      </c>
      <c r="L15" s="129"/>
      <c r="M15" s="129"/>
      <c r="N15" s="129"/>
      <c r="O15" s="129"/>
      <c r="P15" s="133"/>
      <c r="Q15" s="133"/>
      <c r="R15" s="133"/>
      <c r="S15" s="122">
        <f>SUM(G15:O15)</f>
        <v>1</v>
      </c>
      <c r="T15" s="123"/>
      <c r="U15" s="305"/>
      <c r="V15" s="305"/>
      <c r="W15" s="305"/>
      <c r="X15" s="305"/>
      <c r="Y15" s="305"/>
      <c r="Z15" s="305"/>
      <c r="AA15" s="305"/>
      <c r="AB15" s="305"/>
      <c r="AC15" s="305"/>
    </row>
    <row r="16" spans="1:29" ht="14.25" x14ac:dyDescent="0.2">
      <c r="A16" s="490"/>
      <c r="B16" s="490"/>
      <c r="C16" s="490"/>
      <c r="D16" s="490"/>
      <c r="E16" s="490"/>
      <c r="F16" s="124" t="s">
        <v>1046</v>
      </c>
      <c r="G16" s="125">
        <f>+G15*$E$15</f>
        <v>35016.028600000005</v>
      </c>
      <c r="H16" s="125">
        <f>+H15*$E$15</f>
        <v>35016.028600000005</v>
      </c>
      <c r="I16" s="125">
        <f>+I15*$E$15</f>
        <v>35016.028600000005</v>
      </c>
      <c r="J16" s="125">
        <f>+J15*$E$15</f>
        <v>35016.028600000005</v>
      </c>
      <c r="K16" s="125">
        <f>+K15*$E$15</f>
        <v>35016.028600000005</v>
      </c>
      <c r="L16" s="131"/>
      <c r="M16" s="131"/>
      <c r="N16" s="131"/>
      <c r="O16" s="131"/>
      <c r="P16" s="133"/>
      <c r="Q16" s="133"/>
      <c r="R16" s="133"/>
      <c r="S16" s="126">
        <f>SUM(G16:O16)</f>
        <v>175080.14300000004</v>
      </c>
      <c r="T16" s="127"/>
      <c r="U16" s="305"/>
      <c r="V16" s="305"/>
      <c r="W16" s="305"/>
      <c r="X16" s="305"/>
      <c r="Y16" s="305"/>
      <c r="Z16" s="305"/>
      <c r="AA16" s="305"/>
      <c r="AB16" s="305"/>
      <c r="AC16" s="305"/>
    </row>
    <row r="17" spans="1:29" ht="14.25" x14ac:dyDescent="0.2">
      <c r="A17" s="489">
        <v>5</v>
      </c>
      <c r="B17" s="523" t="str">
        <f>MEDIÇAO!D84</f>
        <v>ESTAÇÕES ELEVATÓRIAS</v>
      </c>
      <c r="C17" s="495">
        <v>665</v>
      </c>
      <c r="D17" s="492">
        <f>E17/$S$50</f>
        <v>7.7757701708890348E-2</v>
      </c>
      <c r="E17" s="494">
        <f>'PREÇO CHEIO'!I74</f>
        <v>221387.63804999995</v>
      </c>
      <c r="F17" s="120" t="s">
        <v>1042</v>
      </c>
      <c r="G17" s="133"/>
      <c r="H17" s="133"/>
      <c r="I17" s="133"/>
      <c r="J17" s="133"/>
      <c r="K17" s="129"/>
      <c r="L17" s="129"/>
      <c r="M17" s="129"/>
      <c r="N17" s="129"/>
      <c r="O17" s="129"/>
      <c r="P17" s="129"/>
      <c r="Q17" s="136">
        <v>0.5</v>
      </c>
      <c r="R17" s="136">
        <v>0.5</v>
      </c>
      <c r="S17" s="122">
        <f>SUM(K17:R17)</f>
        <v>1</v>
      </c>
      <c r="T17" s="123"/>
      <c r="U17" s="305"/>
      <c r="V17" s="305"/>
      <c r="W17" s="305"/>
      <c r="X17" s="305"/>
      <c r="Y17" s="305"/>
      <c r="Z17" s="305"/>
      <c r="AA17" s="305"/>
      <c r="AB17" s="305"/>
      <c r="AC17" s="305"/>
    </row>
    <row r="18" spans="1:29" ht="14.25" x14ac:dyDescent="0.2">
      <c r="A18" s="490"/>
      <c r="B18" s="490"/>
      <c r="C18" s="490"/>
      <c r="D18" s="490"/>
      <c r="E18" s="490"/>
      <c r="F18" s="124" t="s">
        <v>1046</v>
      </c>
      <c r="G18" s="133"/>
      <c r="H18" s="133"/>
      <c r="I18" s="133"/>
      <c r="J18" s="133"/>
      <c r="K18" s="131"/>
      <c r="L18" s="131"/>
      <c r="M18" s="131"/>
      <c r="N18" s="131"/>
      <c r="O18" s="131"/>
      <c r="P18" s="131"/>
      <c r="Q18" s="125">
        <f>+Q17*$E$17</f>
        <v>110693.81902499998</v>
      </c>
      <c r="R18" s="125">
        <f>+R17*$E$17</f>
        <v>110693.81902499998</v>
      </c>
      <c r="S18" s="126">
        <f>SUM(K18:R18)</f>
        <v>221387.63804999995</v>
      </c>
      <c r="T18" s="127"/>
      <c r="U18" s="305"/>
      <c r="V18" s="305"/>
      <c r="W18" s="305"/>
      <c r="X18" s="305"/>
      <c r="Y18" s="305"/>
      <c r="Z18" s="305"/>
      <c r="AA18" s="305"/>
      <c r="AB18" s="305"/>
      <c r="AC18" s="305"/>
    </row>
    <row r="19" spans="1:29" ht="14.25" x14ac:dyDescent="0.2">
      <c r="A19" s="489">
        <v>6</v>
      </c>
      <c r="B19" s="523" t="str">
        <f>MEDIÇAO!D194</f>
        <v>URBANIZAÇÃO DA ETE</v>
      </c>
      <c r="C19" s="495">
        <v>528</v>
      </c>
      <c r="D19" s="492">
        <f>E19/$S$50</f>
        <v>9.5997478369915443E-2</v>
      </c>
      <c r="E19" s="494">
        <f>'PREÇO CHEIO'!I184</f>
        <v>273318.97070000001</v>
      </c>
      <c r="F19" s="120" t="s">
        <v>1042</v>
      </c>
      <c r="G19" s="134"/>
      <c r="H19" s="134"/>
      <c r="I19" s="136">
        <v>0.15</v>
      </c>
      <c r="J19" s="136">
        <v>0.15</v>
      </c>
      <c r="K19" s="136">
        <v>0.15</v>
      </c>
      <c r="L19" s="136">
        <v>0.15</v>
      </c>
      <c r="M19" s="136">
        <v>0.15</v>
      </c>
      <c r="N19" s="136">
        <v>0.15</v>
      </c>
      <c r="O19" s="136">
        <v>0.1</v>
      </c>
      <c r="P19" s="129"/>
      <c r="Q19" s="129"/>
      <c r="R19" s="129"/>
      <c r="S19" s="122">
        <f>SUM(G19:R19)</f>
        <v>1</v>
      </c>
      <c r="T19" s="123"/>
      <c r="U19" s="305"/>
      <c r="V19" s="305"/>
      <c r="W19" s="305"/>
      <c r="X19" s="305"/>
      <c r="Y19" s="305"/>
      <c r="Z19" s="305"/>
      <c r="AA19" s="305"/>
      <c r="AB19" s="305"/>
      <c r="AC19" s="305"/>
    </row>
    <row r="20" spans="1:29" ht="14.25" x14ac:dyDescent="0.2">
      <c r="A20" s="490"/>
      <c r="B20" s="490"/>
      <c r="C20" s="490"/>
      <c r="D20" s="490"/>
      <c r="E20" s="490"/>
      <c r="F20" s="124" t="s">
        <v>1046</v>
      </c>
      <c r="G20" s="124"/>
      <c r="H20" s="124"/>
      <c r="I20" s="125">
        <f t="shared" ref="I20:O20" si="0">+I19*$E$19</f>
        <v>40997.845605000002</v>
      </c>
      <c r="J20" s="125">
        <f t="shared" si="0"/>
        <v>40997.845605000002</v>
      </c>
      <c r="K20" s="125">
        <f t="shared" si="0"/>
        <v>40997.845605000002</v>
      </c>
      <c r="L20" s="125">
        <f t="shared" si="0"/>
        <v>40997.845605000002</v>
      </c>
      <c r="M20" s="125">
        <f t="shared" si="0"/>
        <v>40997.845605000002</v>
      </c>
      <c r="N20" s="125">
        <f t="shared" si="0"/>
        <v>40997.845605000002</v>
      </c>
      <c r="O20" s="125">
        <f t="shared" si="0"/>
        <v>27331.897070000003</v>
      </c>
      <c r="P20" s="131"/>
      <c r="Q20" s="131"/>
      <c r="R20" s="131"/>
      <c r="S20" s="126">
        <f>SUM(G20:R20)</f>
        <v>273318.97070000001</v>
      </c>
      <c r="T20" s="127"/>
      <c r="U20" s="305"/>
      <c r="V20" s="305"/>
      <c r="W20" s="305"/>
      <c r="X20" s="305"/>
      <c r="Y20" s="305"/>
      <c r="Z20" s="305"/>
      <c r="AA20" s="305"/>
      <c r="AB20" s="305"/>
      <c r="AC20" s="305"/>
    </row>
    <row r="21" spans="1:29" ht="14.25" x14ac:dyDescent="0.2">
      <c r="A21" s="489">
        <v>7</v>
      </c>
      <c r="B21" s="494" t="str">
        <f>MEDIÇAO!D216</f>
        <v>INTERLIGAÇÕES</v>
      </c>
      <c r="C21" s="495">
        <v>240</v>
      </c>
      <c r="D21" s="492">
        <f>E21/$S$50</f>
        <v>2.7199937267074977E-2</v>
      </c>
      <c r="E21" s="494">
        <f>'PREÇO CHEIO'!I206</f>
        <v>77442.230599999995</v>
      </c>
      <c r="F21" s="120" t="s">
        <v>1042</v>
      </c>
      <c r="G21" s="134"/>
      <c r="H21" s="134"/>
      <c r="I21" s="134"/>
      <c r="J21" s="134"/>
      <c r="K21" s="134"/>
      <c r="L21" s="136">
        <v>0.5</v>
      </c>
      <c r="M21" s="136">
        <v>0.5</v>
      </c>
      <c r="N21" s="129"/>
      <c r="O21" s="129"/>
      <c r="P21" s="131"/>
      <c r="Q21" s="131"/>
      <c r="R21" s="131"/>
      <c r="S21" s="122">
        <f>SUM(G21:R21)</f>
        <v>1</v>
      </c>
      <c r="T21" s="123"/>
      <c r="U21" s="305"/>
      <c r="V21" s="305"/>
      <c r="W21" s="305"/>
      <c r="X21" s="305"/>
      <c r="Y21" s="305"/>
      <c r="Z21" s="305"/>
      <c r="AA21" s="305"/>
      <c r="AB21" s="305"/>
      <c r="AC21" s="305"/>
    </row>
    <row r="22" spans="1:29" ht="14.25" x14ac:dyDescent="0.2">
      <c r="A22" s="490"/>
      <c r="B22" s="490"/>
      <c r="C22" s="490"/>
      <c r="D22" s="490"/>
      <c r="E22" s="490"/>
      <c r="F22" s="124" t="s">
        <v>1046</v>
      </c>
      <c r="G22" s="124"/>
      <c r="H22" s="124"/>
      <c r="I22" s="124"/>
      <c r="J22" s="124"/>
      <c r="K22" s="124"/>
      <c r="L22" s="125">
        <f>+L21*$E$21</f>
        <v>38721.115299999998</v>
      </c>
      <c r="M22" s="125">
        <f>+M21*$E$21</f>
        <v>38721.115299999998</v>
      </c>
      <c r="N22" s="135"/>
      <c r="O22" s="135"/>
      <c r="P22" s="125"/>
      <c r="Q22" s="125"/>
      <c r="R22" s="125"/>
      <c r="S22" s="126">
        <f>SUM(G22:R22)</f>
        <v>77442.230599999995</v>
      </c>
      <c r="T22" s="127"/>
      <c r="U22" s="305"/>
      <c r="V22" s="305"/>
      <c r="W22" s="305"/>
      <c r="X22" s="305"/>
      <c r="Y22" s="305"/>
      <c r="Z22" s="305"/>
      <c r="AA22" s="305"/>
      <c r="AB22" s="305"/>
      <c r="AC22" s="305"/>
    </row>
    <row r="23" spans="1:29" ht="14.25" x14ac:dyDescent="0.2">
      <c r="A23" s="489">
        <v>8</v>
      </c>
      <c r="B23" s="494" t="str">
        <f>MEDIÇAO!D255</f>
        <v>TRATAMENTO PRELIMINAR</v>
      </c>
      <c r="C23" s="495">
        <v>1624</v>
      </c>
      <c r="D23" s="492">
        <f>E23/$S$50</f>
        <v>7.6022471402769571E-3</v>
      </c>
      <c r="E23" s="494">
        <f>'PREÇO CHEIO'!I245</f>
        <v>21644.718160000004</v>
      </c>
      <c r="F23" s="120" t="s">
        <v>1042</v>
      </c>
      <c r="G23" s="129"/>
      <c r="H23" s="129"/>
      <c r="I23" s="129"/>
      <c r="J23" s="129"/>
      <c r="K23" s="129"/>
      <c r="L23" s="136">
        <v>0.25</v>
      </c>
      <c r="M23" s="136">
        <v>0.25</v>
      </c>
      <c r="N23" s="136">
        <v>0.25</v>
      </c>
      <c r="O23" s="136">
        <v>0.25</v>
      </c>
      <c r="P23" s="131"/>
      <c r="Q23" s="131"/>
      <c r="R23" s="131"/>
      <c r="S23" s="137">
        <f>SUBTOTAL(9,G23:R23)</f>
        <v>1</v>
      </c>
      <c r="T23" s="123"/>
      <c r="U23" s="305"/>
      <c r="V23" s="305"/>
      <c r="W23" s="305"/>
      <c r="X23" s="305"/>
      <c r="Y23" s="305"/>
      <c r="Z23" s="305"/>
      <c r="AA23" s="305"/>
      <c r="AB23" s="305"/>
      <c r="AC23" s="305"/>
    </row>
    <row r="24" spans="1:29" ht="14.25" x14ac:dyDescent="0.2">
      <c r="A24" s="490"/>
      <c r="B24" s="490"/>
      <c r="C24" s="490"/>
      <c r="D24" s="490"/>
      <c r="E24" s="490"/>
      <c r="F24" s="124" t="s">
        <v>1046</v>
      </c>
      <c r="G24" s="135"/>
      <c r="H24" s="135"/>
      <c r="I24" s="131"/>
      <c r="J24" s="131"/>
      <c r="K24" s="131"/>
      <c r="L24" s="125">
        <f>+L23*$E$23</f>
        <v>5411.179540000001</v>
      </c>
      <c r="M24" s="125">
        <f>+M23*$E$23</f>
        <v>5411.179540000001</v>
      </c>
      <c r="N24" s="125">
        <f>+N23*$E$23</f>
        <v>5411.179540000001</v>
      </c>
      <c r="O24" s="125">
        <f>+O23*$E$23</f>
        <v>5411.179540000001</v>
      </c>
      <c r="P24" s="125"/>
      <c r="Q24" s="125"/>
      <c r="R24" s="125"/>
      <c r="S24" s="126">
        <f>SUM(G24:R24)</f>
        <v>21644.718160000004</v>
      </c>
      <c r="T24" s="127"/>
      <c r="U24" s="305"/>
      <c r="V24" s="305"/>
      <c r="W24" s="305"/>
      <c r="X24" s="305"/>
      <c r="Y24" s="305"/>
      <c r="Z24" s="305"/>
      <c r="AA24" s="305"/>
      <c r="AB24" s="305"/>
      <c r="AC24" s="305"/>
    </row>
    <row r="25" spans="1:29" ht="13.5" customHeight="1" x14ac:dyDescent="0.2">
      <c r="A25" s="489">
        <v>9</v>
      </c>
      <c r="B25" s="491" t="str">
        <f>MEDIÇAO!D277</f>
        <v>ELEVATÓRIA FINAL (ESGOTO E LODO)</v>
      </c>
      <c r="C25" s="495">
        <v>416</v>
      </c>
      <c r="D25" s="492">
        <f>E25/$S$50</f>
        <v>4.9497219507354362E-2</v>
      </c>
      <c r="E25" s="494">
        <f>'PREÇO CHEIO'!I267</f>
        <v>140925.87969999999</v>
      </c>
      <c r="F25" s="120" t="s">
        <v>1042</v>
      </c>
      <c r="G25" s="138"/>
      <c r="H25" s="138"/>
      <c r="I25" s="138"/>
      <c r="J25" s="129"/>
      <c r="K25" s="129"/>
      <c r="L25" s="129"/>
      <c r="M25" s="136">
        <v>0.25</v>
      </c>
      <c r="N25" s="136">
        <v>0.25</v>
      </c>
      <c r="O25" s="136">
        <v>0.25</v>
      </c>
      <c r="P25" s="136">
        <v>0.25</v>
      </c>
      <c r="Q25" s="129"/>
      <c r="R25" s="129"/>
      <c r="S25" s="137">
        <f t="shared" ref="S25:S47" si="1">SUBTOTAL(9,G25:R25)</f>
        <v>1</v>
      </c>
      <c r="T25" s="123"/>
      <c r="U25" s="305"/>
      <c r="V25" s="305"/>
      <c r="W25" s="305"/>
      <c r="X25" s="305"/>
      <c r="Y25" s="305"/>
      <c r="Z25" s="305"/>
      <c r="AA25" s="305"/>
      <c r="AB25" s="305"/>
      <c r="AC25" s="305"/>
    </row>
    <row r="26" spans="1:29" ht="14.25" x14ac:dyDescent="0.2">
      <c r="A26" s="490"/>
      <c r="B26" s="490"/>
      <c r="C26" s="490"/>
      <c r="D26" s="490"/>
      <c r="E26" s="490"/>
      <c r="F26" s="124" t="s">
        <v>1046</v>
      </c>
      <c r="G26" s="125"/>
      <c r="H26" s="125"/>
      <c r="I26" s="125"/>
      <c r="J26" s="131"/>
      <c r="K26" s="131"/>
      <c r="L26" s="131"/>
      <c r="M26" s="125">
        <f>+M25*$E$25</f>
        <v>35231.469924999998</v>
      </c>
      <c r="N26" s="125">
        <f>+N25*$E$25</f>
        <v>35231.469924999998</v>
      </c>
      <c r="O26" s="125">
        <f>+O25*$E$25</f>
        <v>35231.469924999998</v>
      </c>
      <c r="P26" s="125">
        <f>+P25*$E$25</f>
        <v>35231.469924999998</v>
      </c>
      <c r="Q26" s="131"/>
      <c r="R26" s="131"/>
      <c r="S26" s="139">
        <f t="shared" si="1"/>
        <v>140925.87969999999</v>
      </c>
      <c r="T26" s="127"/>
      <c r="U26" s="305"/>
      <c r="V26" s="305"/>
      <c r="W26" s="305"/>
      <c r="X26" s="305"/>
      <c r="Y26" s="305"/>
      <c r="Z26" s="305"/>
      <c r="AA26" s="305"/>
      <c r="AB26" s="305"/>
      <c r="AC26" s="305"/>
    </row>
    <row r="27" spans="1:29" ht="14.25" x14ac:dyDescent="0.2">
      <c r="A27" s="489">
        <v>10</v>
      </c>
      <c r="B27" s="491" t="str">
        <f>MEDIÇAO!D348</f>
        <v>REATOR ANAERÓBIO DE FLUXO ASCENDENTE</v>
      </c>
      <c r="C27" s="492"/>
      <c r="D27" s="492">
        <f>E27/$S$50</f>
        <v>5.3897465578682774E-2</v>
      </c>
      <c r="E27" s="494">
        <f>'PREÇO CHEIO'!I338</f>
        <v>153454.02885</v>
      </c>
      <c r="F27" s="120" t="s">
        <v>1042</v>
      </c>
      <c r="G27" s="138"/>
      <c r="H27" s="138"/>
      <c r="I27" s="138"/>
      <c r="J27" s="138"/>
      <c r="K27" s="138"/>
      <c r="L27" s="138"/>
      <c r="M27" s="140"/>
      <c r="N27" s="136">
        <v>0.3</v>
      </c>
      <c r="O27" s="136">
        <v>0.3</v>
      </c>
      <c r="P27" s="136">
        <v>0.4</v>
      </c>
      <c r="Q27" s="140"/>
      <c r="R27" s="141"/>
      <c r="S27" s="137">
        <f t="shared" si="1"/>
        <v>1</v>
      </c>
      <c r="T27" s="123"/>
      <c r="U27" s="305"/>
      <c r="V27" s="305"/>
      <c r="W27" s="305"/>
      <c r="X27" s="305"/>
      <c r="Y27" s="305"/>
      <c r="Z27" s="305"/>
      <c r="AA27" s="305"/>
      <c r="AB27" s="305"/>
      <c r="AC27" s="305"/>
    </row>
    <row r="28" spans="1:29" ht="14.25" x14ac:dyDescent="0.2">
      <c r="A28" s="490"/>
      <c r="B28" s="490"/>
      <c r="C28" s="490"/>
      <c r="D28" s="490"/>
      <c r="E28" s="490"/>
      <c r="F28" s="124" t="s">
        <v>1046</v>
      </c>
      <c r="G28" s="138"/>
      <c r="H28" s="138"/>
      <c r="I28" s="138"/>
      <c r="J28" s="138"/>
      <c r="K28" s="138"/>
      <c r="L28" s="138"/>
      <c r="M28" s="140"/>
      <c r="N28" s="125">
        <f>+N27*$E$27</f>
        <v>46036.208655000002</v>
      </c>
      <c r="O28" s="125">
        <f>+O27*$E$27</f>
        <v>46036.208655000002</v>
      </c>
      <c r="P28" s="125">
        <f>+P27*$E$27</f>
        <v>61381.611540000005</v>
      </c>
      <c r="Q28" s="140"/>
      <c r="R28" s="141"/>
      <c r="S28" s="139">
        <f t="shared" si="1"/>
        <v>153454.02885</v>
      </c>
      <c r="T28" s="127"/>
      <c r="U28" s="305"/>
      <c r="V28" s="305"/>
      <c r="W28" s="305"/>
      <c r="X28" s="305"/>
      <c r="Y28" s="305"/>
      <c r="Z28" s="305"/>
      <c r="AA28" s="305"/>
      <c r="AB28" s="305"/>
      <c r="AC28" s="305"/>
    </row>
    <row r="29" spans="1:29" ht="14.25" x14ac:dyDescent="0.2">
      <c r="A29" s="489">
        <v>11</v>
      </c>
      <c r="B29" s="491" t="str">
        <f>MEDIÇAO!D412</f>
        <v>FILTRO BIOLÓGICO PERCOLADOR</v>
      </c>
      <c r="C29" s="495">
        <v>95</v>
      </c>
      <c r="D29" s="492">
        <f>E29/$S$50</f>
        <v>0.11093116796691203</v>
      </c>
      <c r="E29" s="494">
        <f>'PREÇO CHEIO'!I402</f>
        <v>315837.38617000001</v>
      </c>
      <c r="F29" s="120" t="s">
        <v>1042</v>
      </c>
      <c r="G29" s="129"/>
      <c r="H29" s="129"/>
      <c r="I29" s="129"/>
      <c r="J29" s="129"/>
      <c r="K29" s="129"/>
      <c r="L29" s="129"/>
      <c r="M29" s="129"/>
      <c r="N29" s="129"/>
      <c r="O29" s="129"/>
      <c r="P29" s="136">
        <v>0.3</v>
      </c>
      <c r="Q29" s="136">
        <v>0.3</v>
      </c>
      <c r="R29" s="136">
        <v>0.4</v>
      </c>
      <c r="S29" s="137">
        <f t="shared" si="1"/>
        <v>1</v>
      </c>
      <c r="T29" s="123"/>
      <c r="U29" s="305"/>
      <c r="V29" s="305"/>
      <c r="W29" s="305"/>
      <c r="X29" s="305"/>
      <c r="Y29" s="305"/>
      <c r="Z29" s="305"/>
      <c r="AA29" s="305"/>
      <c r="AB29" s="305"/>
      <c r="AC29" s="305"/>
    </row>
    <row r="30" spans="1:29" ht="14.25" x14ac:dyDescent="0.2">
      <c r="A30" s="490"/>
      <c r="B30" s="490"/>
      <c r="C30" s="490"/>
      <c r="D30" s="490"/>
      <c r="E30" s="490"/>
      <c r="F30" s="124" t="s">
        <v>1046</v>
      </c>
      <c r="G30" s="131"/>
      <c r="H30" s="131"/>
      <c r="I30" s="131"/>
      <c r="J30" s="131"/>
      <c r="K30" s="131"/>
      <c r="L30" s="131"/>
      <c r="M30" s="131"/>
      <c r="N30" s="131"/>
      <c r="O30" s="131"/>
      <c r="P30" s="125">
        <f>+P29*$E$29</f>
        <v>94751.215851000001</v>
      </c>
      <c r="Q30" s="125">
        <f>+Q29*$E$29</f>
        <v>94751.215851000001</v>
      </c>
      <c r="R30" s="125">
        <f>+R29*$E$29</f>
        <v>126334.95446800001</v>
      </c>
      <c r="S30" s="139">
        <f t="shared" si="1"/>
        <v>315837.38617000001</v>
      </c>
      <c r="T30" s="127"/>
      <c r="U30" s="305"/>
      <c r="V30" s="305"/>
      <c r="W30" s="305"/>
      <c r="X30" s="305"/>
      <c r="Y30" s="305"/>
      <c r="Z30" s="305"/>
      <c r="AA30" s="305"/>
      <c r="AB30" s="305"/>
      <c r="AC30" s="305"/>
    </row>
    <row r="31" spans="1:29" ht="14.25" x14ac:dyDescent="0.2">
      <c r="A31" s="489">
        <v>12</v>
      </c>
      <c r="B31" s="491" t="str">
        <f>MEDIÇAO!D449</f>
        <v>DECANTADOR SECUNDÁRIO</v>
      </c>
      <c r="C31" s="495">
        <v>132</v>
      </c>
      <c r="D31" s="492">
        <f>E31/$S$50</f>
        <v>8.7478568520096361E-2</v>
      </c>
      <c r="E31" s="494">
        <f>'PREÇO CHEIO'!I439</f>
        <v>249064.37869221313</v>
      </c>
      <c r="F31" s="120" t="s">
        <v>1042</v>
      </c>
      <c r="G31" s="129"/>
      <c r="H31" s="129"/>
      <c r="I31" s="129"/>
      <c r="J31" s="129"/>
      <c r="K31" s="129"/>
      <c r="L31" s="129"/>
      <c r="M31" s="129"/>
      <c r="N31" s="136">
        <v>0.5</v>
      </c>
      <c r="O31" s="136">
        <v>0.5</v>
      </c>
      <c r="P31" s="140"/>
      <c r="Q31" s="140"/>
      <c r="R31" s="141"/>
      <c r="S31" s="137">
        <f t="shared" si="1"/>
        <v>1</v>
      </c>
      <c r="T31" s="123"/>
      <c r="U31" s="305"/>
      <c r="V31" s="305"/>
      <c r="W31" s="305"/>
      <c r="X31" s="305"/>
      <c r="Y31" s="305"/>
      <c r="Z31" s="305"/>
      <c r="AA31" s="305"/>
      <c r="AB31" s="305"/>
      <c r="AC31" s="305"/>
    </row>
    <row r="32" spans="1:29" ht="14.25" x14ac:dyDescent="0.2">
      <c r="A32" s="490"/>
      <c r="B32" s="490"/>
      <c r="C32" s="490"/>
      <c r="D32" s="490"/>
      <c r="E32" s="490"/>
      <c r="F32" s="124" t="s">
        <v>1046</v>
      </c>
      <c r="G32" s="131"/>
      <c r="H32" s="131"/>
      <c r="I32" s="131"/>
      <c r="J32" s="131"/>
      <c r="K32" s="131"/>
      <c r="L32" s="131"/>
      <c r="M32" s="131"/>
      <c r="N32" s="125">
        <f>+N31*$E$31</f>
        <v>124532.18934610656</v>
      </c>
      <c r="O32" s="125">
        <f>+O31*$E$31</f>
        <v>124532.18934610656</v>
      </c>
      <c r="P32" s="140"/>
      <c r="Q32" s="140"/>
      <c r="R32" s="141"/>
      <c r="S32" s="139">
        <f t="shared" si="1"/>
        <v>249064.37869221313</v>
      </c>
      <c r="T32" s="127"/>
      <c r="U32" s="305"/>
      <c r="V32" s="305"/>
      <c r="W32" s="305"/>
      <c r="X32" s="305"/>
      <c r="Y32" s="305"/>
      <c r="Z32" s="305"/>
      <c r="AA32" s="305"/>
      <c r="AB32" s="305"/>
      <c r="AC32" s="305"/>
    </row>
    <row r="33" spans="1:29" ht="14.25" x14ac:dyDescent="0.2">
      <c r="A33" s="489">
        <v>13</v>
      </c>
      <c r="B33" s="491" t="str">
        <f>MEDIÇAO!D487</f>
        <v>LEITO DE SECAGEM</v>
      </c>
      <c r="C33" s="142"/>
      <c r="D33" s="492">
        <f>E33/$S$50</f>
        <v>1.448205861675151E-2</v>
      </c>
      <c r="E33" s="494">
        <f>'PREÇO CHEIO'!I477</f>
        <v>41232.555500000002</v>
      </c>
      <c r="F33" s="120" t="s">
        <v>1042</v>
      </c>
      <c r="G33" s="143"/>
      <c r="H33" s="143"/>
      <c r="I33" s="143"/>
      <c r="J33" s="143"/>
      <c r="K33" s="143"/>
      <c r="L33" s="143"/>
      <c r="M33" s="143"/>
      <c r="N33" s="136">
        <v>0.5</v>
      </c>
      <c r="O33" s="136">
        <v>0.5</v>
      </c>
      <c r="P33" s="140"/>
      <c r="Q33" s="140"/>
      <c r="R33" s="141"/>
      <c r="S33" s="137">
        <f t="shared" si="1"/>
        <v>1</v>
      </c>
      <c r="T33" s="123"/>
      <c r="U33" s="305"/>
      <c r="V33" s="305"/>
      <c r="W33" s="305"/>
      <c r="X33" s="305"/>
      <c r="Y33" s="305"/>
      <c r="Z33" s="305"/>
      <c r="AA33" s="305"/>
      <c r="AB33" s="305"/>
      <c r="AC33" s="305"/>
    </row>
    <row r="34" spans="1:29" ht="14.25" x14ac:dyDescent="0.2">
      <c r="A34" s="490"/>
      <c r="B34" s="490"/>
      <c r="C34" s="142"/>
      <c r="D34" s="490"/>
      <c r="E34" s="490"/>
      <c r="F34" s="124" t="s">
        <v>1046</v>
      </c>
      <c r="G34" s="143"/>
      <c r="H34" s="143"/>
      <c r="I34" s="143"/>
      <c r="J34" s="143"/>
      <c r="K34" s="143"/>
      <c r="L34" s="143"/>
      <c r="M34" s="143"/>
      <c r="N34" s="125">
        <f>+N33*$E$33</f>
        <v>20616.277750000001</v>
      </c>
      <c r="O34" s="125">
        <f>+O33*$E$33</f>
        <v>20616.277750000001</v>
      </c>
      <c r="P34" s="140"/>
      <c r="Q34" s="140"/>
      <c r="R34" s="141"/>
      <c r="S34" s="139">
        <f t="shared" si="1"/>
        <v>41232.555500000002</v>
      </c>
      <c r="T34" s="127"/>
      <c r="U34" s="305"/>
      <c r="V34" s="305"/>
      <c r="W34" s="305"/>
      <c r="X34" s="305"/>
      <c r="Y34" s="305"/>
      <c r="Z34" s="305"/>
      <c r="AA34" s="305"/>
      <c r="AB34" s="305"/>
      <c r="AC34" s="305"/>
    </row>
    <row r="35" spans="1:29" ht="14.25" x14ac:dyDescent="0.2">
      <c r="A35" s="489">
        <v>14</v>
      </c>
      <c r="B35" s="491" t="str">
        <f>MEDIÇAO!D514</f>
        <v>CASA DE CONTROLE</v>
      </c>
      <c r="C35" s="492"/>
      <c r="D35" s="492">
        <f>E35/$S$50</f>
        <v>2.8224511812334253E-2</v>
      </c>
      <c r="E35" s="494">
        <f>'PREÇO CHEIO'!I504</f>
        <v>80359.345349999989</v>
      </c>
      <c r="F35" s="120" t="s">
        <v>1042</v>
      </c>
      <c r="G35" s="143"/>
      <c r="H35" s="143"/>
      <c r="I35" s="143"/>
      <c r="J35" s="143"/>
      <c r="K35" s="143"/>
      <c r="L35" s="143"/>
      <c r="M35" s="143"/>
      <c r="N35" s="118"/>
      <c r="O35" s="144"/>
      <c r="P35" s="136">
        <v>0.4</v>
      </c>
      <c r="Q35" s="136">
        <v>0.4</v>
      </c>
      <c r="R35" s="136">
        <v>0.2</v>
      </c>
      <c r="S35" s="137">
        <f t="shared" si="1"/>
        <v>1</v>
      </c>
      <c r="T35" s="123"/>
      <c r="U35" s="305"/>
      <c r="V35" s="305"/>
      <c r="W35" s="305"/>
      <c r="X35" s="305"/>
      <c r="Y35" s="305"/>
      <c r="Z35" s="305"/>
      <c r="AA35" s="305"/>
      <c r="AB35" s="305"/>
      <c r="AC35" s="305"/>
    </row>
    <row r="36" spans="1:29" ht="14.25" x14ac:dyDescent="0.2">
      <c r="A36" s="490"/>
      <c r="B36" s="490"/>
      <c r="C36" s="490"/>
      <c r="D36" s="490"/>
      <c r="E36" s="490"/>
      <c r="F36" s="124" t="s">
        <v>1046</v>
      </c>
      <c r="G36" s="143"/>
      <c r="H36" s="143"/>
      <c r="I36" s="143"/>
      <c r="J36" s="143"/>
      <c r="K36" s="143"/>
      <c r="L36" s="143"/>
      <c r="M36" s="143"/>
      <c r="N36" s="118"/>
      <c r="O36" s="144"/>
      <c r="P36" s="125">
        <f>+P35*$E$35</f>
        <v>32143.738139999998</v>
      </c>
      <c r="Q36" s="125">
        <f>+Q35*$E$35</f>
        <v>32143.738139999998</v>
      </c>
      <c r="R36" s="125">
        <f>+R35*$E$35</f>
        <v>16071.869069999999</v>
      </c>
      <c r="S36" s="139">
        <f t="shared" si="1"/>
        <v>80359.345349999989</v>
      </c>
      <c r="T36" s="127"/>
      <c r="U36" s="305"/>
      <c r="V36" s="305"/>
      <c r="W36" s="305"/>
      <c r="X36" s="305"/>
      <c r="Y36" s="305"/>
      <c r="Z36" s="305"/>
      <c r="AA36" s="305"/>
      <c r="AB36" s="305"/>
      <c r="AC36" s="305"/>
    </row>
    <row r="37" spans="1:29" ht="14.25" x14ac:dyDescent="0.2">
      <c r="A37" s="489">
        <v>15</v>
      </c>
      <c r="B37" s="494" t="str">
        <f>MEDIÇAO!D579</f>
        <v>VALA DE ATERRAMENTO - LODO</v>
      </c>
      <c r="C37" s="493"/>
      <c r="D37" s="492">
        <f>E37/$S$50</f>
        <v>1.2712940549818827E-2</v>
      </c>
      <c r="E37" s="494">
        <f>'PREÇO CHEIO'!I569</f>
        <v>36195.615599999997</v>
      </c>
      <c r="F37" s="120" t="s">
        <v>1042</v>
      </c>
      <c r="G37" s="143"/>
      <c r="H37" s="143"/>
      <c r="I37" s="143"/>
      <c r="J37" s="143"/>
      <c r="K37" s="143"/>
      <c r="L37" s="143"/>
      <c r="M37" s="118"/>
      <c r="N37" s="144"/>
      <c r="O37" s="118"/>
      <c r="P37" s="141"/>
      <c r="Q37" s="141"/>
      <c r="R37" s="136">
        <v>1</v>
      </c>
      <c r="S37" s="137">
        <f t="shared" si="1"/>
        <v>1</v>
      </c>
      <c r="T37" s="123"/>
      <c r="U37" s="305"/>
      <c r="V37" s="305"/>
      <c r="W37" s="305"/>
      <c r="X37" s="305"/>
      <c r="Y37" s="305"/>
      <c r="Z37" s="305"/>
      <c r="AA37" s="305"/>
      <c r="AB37" s="305"/>
      <c r="AC37" s="305"/>
    </row>
    <row r="38" spans="1:29" ht="14.25" x14ac:dyDescent="0.2">
      <c r="A38" s="490"/>
      <c r="B38" s="490"/>
      <c r="C38" s="490"/>
      <c r="D38" s="490"/>
      <c r="E38" s="490"/>
      <c r="F38" s="124" t="s">
        <v>1046</v>
      </c>
      <c r="G38" s="143"/>
      <c r="H38" s="143"/>
      <c r="I38" s="143"/>
      <c r="J38" s="143"/>
      <c r="K38" s="143"/>
      <c r="L38" s="143"/>
      <c r="M38" s="118"/>
      <c r="N38" s="144"/>
      <c r="O38" s="118"/>
      <c r="P38" s="141"/>
      <c r="Q38" s="141"/>
      <c r="R38" s="125">
        <f>+R37*E37</f>
        <v>36195.615599999997</v>
      </c>
      <c r="S38" s="139">
        <f t="shared" si="1"/>
        <v>36195.615599999997</v>
      </c>
      <c r="T38" s="127"/>
      <c r="U38" s="305"/>
      <c r="V38" s="305"/>
      <c r="W38" s="305"/>
      <c r="X38" s="305"/>
      <c r="Y38" s="305"/>
      <c r="Z38" s="305"/>
      <c r="AA38" s="305"/>
      <c r="AB38" s="305"/>
      <c r="AC38" s="305"/>
    </row>
    <row r="39" spans="1:29" ht="14.25" x14ac:dyDescent="0.2">
      <c r="A39" s="489">
        <v>16</v>
      </c>
      <c r="B39" s="494" t="str">
        <f>MEDIÇAO!D592</f>
        <v>EXTENSÃO DE ENERGIA ELÉTRICA</v>
      </c>
      <c r="C39" s="493"/>
      <c r="D39" s="492">
        <f>E39/$S$50</f>
        <v>2.3415320703227275E-2</v>
      </c>
      <c r="E39" s="494">
        <f>'PREÇO CHEIO'!I582</f>
        <v>66666.869400000011</v>
      </c>
      <c r="F39" s="120" t="s">
        <v>1042</v>
      </c>
      <c r="G39" s="143"/>
      <c r="H39" s="143"/>
      <c r="I39" s="143"/>
      <c r="J39" s="143"/>
      <c r="K39" s="143"/>
      <c r="L39" s="143"/>
      <c r="M39" s="118"/>
      <c r="N39" s="144"/>
      <c r="O39" s="118"/>
      <c r="P39" s="141"/>
      <c r="Q39" s="141"/>
      <c r="R39" s="136">
        <v>1</v>
      </c>
      <c r="S39" s="137">
        <f t="shared" si="1"/>
        <v>1</v>
      </c>
      <c r="T39" s="305"/>
      <c r="U39" s="305"/>
      <c r="V39" s="305"/>
      <c r="W39" s="305"/>
      <c r="X39" s="305"/>
      <c r="Y39" s="305"/>
      <c r="Z39" s="305"/>
      <c r="AA39" s="305"/>
      <c r="AB39" s="305"/>
      <c r="AC39" s="305"/>
    </row>
    <row r="40" spans="1:29" ht="14.25" x14ac:dyDescent="0.2">
      <c r="A40" s="490"/>
      <c r="B40" s="490"/>
      <c r="C40" s="490"/>
      <c r="D40" s="490"/>
      <c r="E40" s="490"/>
      <c r="F40" s="124" t="s">
        <v>1046</v>
      </c>
      <c r="G40" s="143"/>
      <c r="H40" s="143"/>
      <c r="I40" s="143"/>
      <c r="J40" s="143"/>
      <c r="K40" s="143"/>
      <c r="L40" s="143"/>
      <c r="M40" s="118"/>
      <c r="N40" s="144"/>
      <c r="O40" s="118"/>
      <c r="P40" s="141"/>
      <c r="Q40" s="141"/>
      <c r="R40" s="125">
        <f>+R39*E39</f>
        <v>66666.869400000011</v>
      </c>
      <c r="S40" s="139">
        <f t="shared" si="1"/>
        <v>66666.869400000011</v>
      </c>
      <c r="T40" s="305"/>
      <c r="U40" s="305"/>
      <c r="V40" s="305"/>
      <c r="W40" s="305"/>
      <c r="X40" s="305"/>
      <c r="Y40" s="305"/>
      <c r="Z40" s="305"/>
      <c r="AA40" s="305"/>
      <c r="AB40" s="305"/>
      <c r="AC40" s="305"/>
    </row>
    <row r="41" spans="1:29" ht="14.25" x14ac:dyDescent="0.2">
      <c r="A41" s="489">
        <v>17</v>
      </c>
      <c r="B41" s="494" t="str">
        <f>MEDIÇAO!D692</f>
        <v>LIMPEZA FINAL DE OBRA</v>
      </c>
      <c r="C41" s="493"/>
      <c r="D41" s="492">
        <f>E41/$S$50</f>
        <v>2.8519773887898418E-3</v>
      </c>
      <c r="E41" s="494">
        <f>'PREÇO CHEIO'!I682</f>
        <v>8119.9999999999991</v>
      </c>
      <c r="F41" s="120" t="s">
        <v>1042</v>
      </c>
      <c r="G41" s="143"/>
      <c r="H41" s="143"/>
      <c r="I41" s="143"/>
      <c r="J41" s="143"/>
      <c r="K41" s="143"/>
      <c r="L41" s="143"/>
      <c r="M41" s="118"/>
      <c r="N41" s="144"/>
      <c r="O41" s="118"/>
      <c r="P41" s="141"/>
      <c r="Q41" s="141"/>
      <c r="R41" s="136">
        <v>1</v>
      </c>
      <c r="S41" s="137">
        <f>SUBTOTAL(9,G41:R41)</f>
        <v>1</v>
      </c>
      <c r="T41" s="305"/>
      <c r="U41" s="305"/>
      <c r="V41" s="305"/>
      <c r="W41" s="305"/>
      <c r="X41" s="305"/>
      <c r="Y41" s="305"/>
      <c r="Z41" s="305"/>
      <c r="AA41" s="305"/>
      <c r="AB41" s="305"/>
      <c r="AC41" s="305"/>
    </row>
    <row r="42" spans="1:29" ht="14.25" x14ac:dyDescent="0.2">
      <c r="A42" s="490"/>
      <c r="B42" s="490"/>
      <c r="C42" s="490"/>
      <c r="D42" s="490"/>
      <c r="E42" s="490"/>
      <c r="F42" s="124" t="s">
        <v>1046</v>
      </c>
      <c r="G42" s="143"/>
      <c r="H42" s="143"/>
      <c r="I42" s="143"/>
      <c r="J42" s="143"/>
      <c r="K42" s="143"/>
      <c r="L42" s="143"/>
      <c r="M42" s="118"/>
      <c r="N42" s="144"/>
      <c r="O42" s="118"/>
      <c r="P42" s="141"/>
      <c r="Q42" s="141"/>
      <c r="R42" s="125">
        <f>+R41*E41</f>
        <v>8119.9999999999991</v>
      </c>
      <c r="S42" s="139">
        <f>SUBTOTAL(9,G42:R42)</f>
        <v>8119.9999999999991</v>
      </c>
      <c r="T42" s="305"/>
      <c r="U42" s="305"/>
      <c r="V42" s="305"/>
      <c r="W42" s="305"/>
      <c r="X42" s="305"/>
      <c r="Y42" s="305"/>
      <c r="Z42" s="305"/>
      <c r="AA42" s="305"/>
      <c r="AB42" s="305"/>
      <c r="AC42" s="305"/>
    </row>
    <row r="43" spans="1:29" ht="14.25" x14ac:dyDescent="0.2">
      <c r="A43" s="489">
        <v>18</v>
      </c>
      <c r="B43" s="491" t="str">
        <f>MEDIÇAO!D694</f>
        <v>PRE-OPERAÇÃO</v>
      </c>
      <c r="C43" s="495">
        <v>145</v>
      </c>
      <c r="D43" s="492">
        <f>E43/$S$50</f>
        <v>4.7078026280394585E-2</v>
      </c>
      <c r="E43" s="498">
        <f>'PREÇO CHEIO'!I684</f>
        <v>134038.08000000002</v>
      </c>
      <c r="F43" s="120" t="s">
        <v>1042</v>
      </c>
      <c r="G43" s="134"/>
      <c r="H43" s="134"/>
      <c r="I43" s="134"/>
      <c r="J43" s="134"/>
      <c r="K43" s="134"/>
      <c r="L43" s="134"/>
      <c r="M43" s="134"/>
      <c r="N43" s="134"/>
      <c r="O43" s="134"/>
      <c r="P43" s="134"/>
      <c r="Q43" s="134"/>
      <c r="R43" s="136">
        <v>1</v>
      </c>
      <c r="S43" s="137">
        <f t="shared" si="1"/>
        <v>1</v>
      </c>
      <c r="T43" s="305"/>
      <c r="U43" s="305"/>
      <c r="V43" s="305"/>
      <c r="W43" s="305"/>
      <c r="X43" s="305"/>
      <c r="Y43" s="305"/>
      <c r="Z43" s="305"/>
      <c r="AA43" s="305"/>
      <c r="AB43" s="305"/>
      <c r="AC43" s="305"/>
    </row>
    <row r="44" spans="1:29" ht="15.75" customHeight="1" x14ac:dyDescent="0.2">
      <c r="A44" s="490"/>
      <c r="B44" s="490"/>
      <c r="C44" s="490"/>
      <c r="D44" s="490"/>
      <c r="E44" s="490"/>
      <c r="F44" s="124" t="s">
        <v>1046</v>
      </c>
      <c r="G44" s="124"/>
      <c r="H44" s="124"/>
      <c r="I44" s="124"/>
      <c r="J44" s="124"/>
      <c r="K44" s="124"/>
      <c r="L44" s="124"/>
      <c r="M44" s="124"/>
      <c r="N44" s="124"/>
      <c r="O44" s="124"/>
      <c r="P44" s="124"/>
      <c r="Q44" s="124"/>
      <c r="R44" s="125">
        <f>+R43*E43</f>
        <v>134038.08000000002</v>
      </c>
      <c r="S44" s="139">
        <f t="shared" si="1"/>
        <v>134038.08000000002</v>
      </c>
      <c r="T44" s="305"/>
      <c r="U44" s="305"/>
      <c r="V44" s="305"/>
      <c r="W44" s="305"/>
      <c r="X44" s="305"/>
      <c r="Y44" s="305"/>
      <c r="Z44" s="305"/>
      <c r="AA44" s="305"/>
      <c r="AB44" s="305"/>
      <c r="AC44" s="305"/>
    </row>
    <row r="45" spans="1:29" ht="15.75" customHeight="1" x14ac:dyDescent="0.2">
      <c r="A45" s="489">
        <v>19</v>
      </c>
      <c r="B45" s="491" t="str">
        <f>MEDIÇAO!D696</f>
        <v>ADMINISTAÇÃO LOCAL</v>
      </c>
      <c r="C45" s="495">
        <v>145</v>
      </c>
      <c r="D45" s="492">
        <f>E45/$S$50</f>
        <v>0.10248304329595981</v>
      </c>
      <c r="E45" s="498">
        <f>'PREÇO CHEIO'!I686</f>
        <v>291784.33</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305"/>
      <c r="U45" s="305"/>
      <c r="V45" s="305"/>
      <c r="W45" s="305"/>
      <c r="X45" s="305"/>
      <c r="Y45" s="305"/>
      <c r="Z45" s="305"/>
      <c r="AA45" s="305"/>
      <c r="AB45" s="305"/>
      <c r="AC45" s="305"/>
    </row>
    <row r="46" spans="1:29" ht="15.75" customHeight="1" x14ac:dyDescent="0.2">
      <c r="A46" s="490"/>
      <c r="B46" s="490"/>
      <c r="C46" s="490"/>
      <c r="D46" s="490"/>
      <c r="E46" s="490"/>
      <c r="F46" s="124" t="s">
        <v>1046</v>
      </c>
      <c r="G46" s="125">
        <f>+G45*$E$45</f>
        <v>24305.634689000002</v>
      </c>
      <c r="H46" s="125">
        <f t="shared" ref="H46:R46" si="3">+H45*$E$45</f>
        <v>24305.634689000002</v>
      </c>
      <c r="I46" s="125">
        <f t="shared" si="3"/>
        <v>24305.634689000002</v>
      </c>
      <c r="J46" s="125">
        <f t="shared" si="3"/>
        <v>24305.634689000002</v>
      </c>
      <c r="K46" s="125">
        <f t="shared" si="3"/>
        <v>24305.634689000002</v>
      </c>
      <c r="L46" s="125">
        <f t="shared" si="3"/>
        <v>24305.634689000002</v>
      </c>
      <c r="M46" s="125">
        <f t="shared" si="3"/>
        <v>24305.634689000002</v>
      </c>
      <c r="N46" s="125">
        <f t="shared" si="3"/>
        <v>24305.634689000002</v>
      </c>
      <c r="O46" s="125">
        <f t="shared" si="3"/>
        <v>24305.634689000002</v>
      </c>
      <c r="P46" s="125">
        <f t="shared" si="3"/>
        <v>24305.634689000002</v>
      </c>
      <c r="Q46" s="125">
        <f t="shared" si="3"/>
        <v>24305.634689000002</v>
      </c>
      <c r="R46" s="125">
        <f t="shared" si="3"/>
        <v>24422.348420999999</v>
      </c>
      <c r="S46" s="139">
        <f>SUBTOTAL(9,G46:R46)</f>
        <v>291784.33</v>
      </c>
      <c r="T46" s="305"/>
      <c r="U46" s="305"/>
      <c r="V46" s="305"/>
      <c r="W46" s="305"/>
      <c r="X46" s="305"/>
      <c r="Y46" s="305"/>
      <c r="Z46" s="305"/>
      <c r="AA46" s="305"/>
      <c r="AB46" s="305"/>
      <c r="AC46" s="305"/>
    </row>
    <row r="47" spans="1:29" ht="14.25" x14ac:dyDescent="0.2">
      <c r="A47" s="145" t="s">
        <v>1047</v>
      </c>
      <c r="B47" s="306"/>
      <c r="C47" s="496"/>
      <c r="D47" s="526"/>
      <c r="E47" s="148"/>
      <c r="F47" s="120" t="s">
        <v>1042</v>
      </c>
      <c r="G47" s="149">
        <f>G48/$S$50</f>
        <v>7.6282930379944908E-2</v>
      </c>
      <c r="H47" s="149">
        <f t="shared" ref="H47:R47" si="4">H48/$S$50</f>
        <v>6.8081658987694138E-2</v>
      </c>
      <c r="I47" s="149">
        <f t="shared" si="4"/>
        <v>6.6636266241703559E-2</v>
      </c>
      <c r="J47" s="149">
        <f t="shared" si="4"/>
        <v>6.6636266241703559E-2</v>
      </c>
      <c r="K47" s="149">
        <f t="shared" si="4"/>
        <v>6.6636266241703559E-2</v>
      </c>
      <c r="L47" s="149">
        <f t="shared" si="4"/>
        <v>3.8436989680647494E-2</v>
      </c>
      <c r="M47" s="149">
        <f t="shared" si="4"/>
        <v>5.0811294557486092E-2</v>
      </c>
      <c r="N47" s="149">
        <f t="shared" si="4"/>
        <v>0.10436087916597739</v>
      </c>
      <c r="O47" s="149">
        <f t="shared" si="4"/>
        <v>9.9561005247481599E-2</v>
      </c>
      <c r="P47" s="149">
        <f t="shared" si="4"/>
        <v>8.7039283729872463E-2</v>
      </c>
      <c r="Q47" s="149">
        <f t="shared" si="4"/>
        <v>9.1984843476005926E-2</v>
      </c>
      <c r="R47" s="149">
        <f t="shared" si="4"/>
        <v>0.18353231604977921</v>
      </c>
      <c r="S47" s="120">
        <f t="shared" si="1"/>
        <v>0.99999999999999978</v>
      </c>
      <c r="T47" s="305"/>
      <c r="U47" s="305"/>
      <c r="V47" s="305"/>
      <c r="W47" s="305"/>
      <c r="X47" s="305"/>
      <c r="Y47" s="305"/>
      <c r="Z47" s="305"/>
      <c r="AA47" s="305"/>
      <c r="AB47" s="305"/>
      <c r="AC47" s="305"/>
    </row>
    <row r="48" spans="1:29" ht="14.25" x14ac:dyDescent="0.2">
      <c r="A48" s="150"/>
      <c r="B48" s="151"/>
      <c r="C48" s="497"/>
      <c r="D48" s="497"/>
      <c r="E48" s="152"/>
      <c r="F48" s="124" t="s">
        <v>1046</v>
      </c>
      <c r="G48" s="153">
        <f>G10+G12+G14+G16+G18+G20+G22+G24+G26+G28+G30+G32+G34+G36+G38+G40+G44+G46+G42</f>
        <v>217188.74669900004</v>
      </c>
      <c r="H48" s="153">
        <f t="shared" ref="H48:R48" si="5">H10+H12+H14+H16+H18+H20+H22+H24+H26+H28+H30+H32+H34+H36+H38+H40+H44+H46+H42</f>
        <v>193838.51819900001</v>
      </c>
      <c r="I48" s="153">
        <f t="shared" si="5"/>
        <v>189723.272004</v>
      </c>
      <c r="J48" s="153">
        <f t="shared" si="5"/>
        <v>189723.272004</v>
      </c>
      <c r="K48" s="153">
        <f t="shared" si="5"/>
        <v>189723.272004</v>
      </c>
      <c r="L48" s="153">
        <f t="shared" si="5"/>
        <v>109435.775134</v>
      </c>
      <c r="M48" s="153">
        <f t="shared" si="5"/>
        <v>144667.24505900001</v>
      </c>
      <c r="N48" s="153">
        <f t="shared" si="5"/>
        <v>297130.80551010661</v>
      </c>
      <c r="O48" s="153">
        <f t="shared" si="5"/>
        <v>283464.85697510658</v>
      </c>
      <c r="P48" s="153">
        <f t="shared" si="5"/>
        <v>247813.67014499998</v>
      </c>
      <c r="Q48" s="153">
        <f t="shared" si="5"/>
        <v>261894.40770499996</v>
      </c>
      <c r="R48" s="153">
        <f t="shared" si="5"/>
        <v>522543.55598400004</v>
      </c>
      <c r="S48" s="153">
        <f>S10+S12+S14+S16+S18+S20+S22+S24+S26+S28+S30+S32+S34+S36+S38+S40+S44+S42</f>
        <v>2555363.0674222135</v>
      </c>
      <c r="T48" s="127"/>
      <c r="U48" s="305"/>
      <c r="V48" s="305"/>
      <c r="W48" s="305"/>
      <c r="X48" s="305"/>
      <c r="Y48" s="305"/>
      <c r="Z48" s="305"/>
      <c r="AA48" s="305"/>
      <c r="AB48" s="305"/>
      <c r="AC48" s="305"/>
    </row>
    <row r="49" spans="1:29" x14ac:dyDescent="0.2">
      <c r="A49" s="145" t="s">
        <v>1048</v>
      </c>
      <c r="B49" s="306"/>
      <c r="C49" s="303"/>
      <c r="D49" s="526"/>
      <c r="E49" s="148"/>
      <c r="F49" s="120" t="s">
        <v>1042</v>
      </c>
      <c r="G49" s="149">
        <f>G47</f>
        <v>7.6282930379944908E-2</v>
      </c>
      <c r="H49" s="149">
        <f t="shared" ref="H49:R50" si="6">G49+H47</f>
        <v>0.14436458936763905</v>
      </c>
      <c r="I49" s="149">
        <f t="shared" si="6"/>
        <v>0.21100085560934262</v>
      </c>
      <c r="J49" s="149">
        <f t="shared" si="6"/>
        <v>0.27763712185104616</v>
      </c>
      <c r="K49" s="149">
        <f t="shared" si="6"/>
        <v>0.34427338809274971</v>
      </c>
      <c r="L49" s="149">
        <f t="shared" si="6"/>
        <v>0.38271037777339723</v>
      </c>
      <c r="M49" s="149">
        <f t="shared" si="6"/>
        <v>0.43352167233088335</v>
      </c>
      <c r="N49" s="149">
        <f t="shared" si="6"/>
        <v>0.53788255149686071</v>
      </c>
      <c r="O49" s="149">
        <f t="shared" si="6"/>
        <v>0.63744355674434228</v>
      </c>
      <c r="P49" s="149">
        <f t="shared" si="6"/>
        <v>0.72448284047421474</v>
      </c>
      <c r="Q49" s="149">
        <f t="shared" si="6"/>
        <v>0.81646768395022062</v>
      </c>
      <c r="R49" s="149">
        <f t="shared" si="6"/>
        <v>0.99999999999999978</v>
      </c>
      <c r="S49" s="120">
        <f>R49</f>
        <v>0.99999999999999978</v>
      </c>
      <c r="T49" s="305"/>
      <c r="U49" s="305"/>
      <c r="V49" s="305"/>
      <c r="W49" s="305"/>
      <c r="X49" s="305"/>
      <c r="Y49" s="305"/>
      <c r="Z49" s="305"/>
      <c r="AA49" s="305"/>
      <c r="AB49" s="305"/>
      <c r="AC49" s="305"/>
    </row>
    <row r="50" spans="1:29" ht="15.75" customHeight="1" x14ac:dyDescent="0.2">
      <c r="A50" s="150"/>
      <c r="B50" s="151"/>
      <c r="C50" s="154"/>
      <c r="D50" s="497"/>
      <c r="E50" s="152"/>
      <c r="F50" s="124" t="s">
        <v>1046</v>
      </c>
      <c r="G50" s="153">
        <f>G48</f>
        <v>217188.74669900004</v>
      </c>
      <c r="H50" s="153">
        <f t="shared" si="6"/>
        <v>411027.26489800005</v>
      </c>
      <c r="I50" s="153">
        <f t="shared" si="6"/>
        <v>600750.53690200008</v>
      </c>
      <c r="J50" s="153">
        <f t="shared" si="6"/>
        <v>790473.80890600011</v>
      </c>
      <c r="K50" s="153">
        <f t="shared" si="6"/>
        <v>980197.08091000014</v>
      </c>
      <c r="L50" s="153">
        <f t="shared" si="6"/>
        <v>1089632.856044</v>
      </c>
      <c r="M50" s="153">
        <f t="shared" si="6"/>
        <v>1234300.1011030001</v>
      </c>
      <c r="N50" s="153">
        <f t="shared" si="6"/>
        <v>1531430.9066131068</v>
      </c>
      <c r="O50" s="153">
        <f t="shared" si="6"/>
        <v>1814895.7635882134</v>
      </c>
      <c r="P50" s="153">
        <f t="shared" si="6"/>
        <v>2062709.4337332132</v>
      </c>
      <c r="Q50" s="153">
        <f t="shared" si="6"/>
        <v>2324603.8414382134</v>
      </c>
      <c r="R50" s="153">
        <f t="shared" si="6"/>
        <v>2847147.3974222136</v>
      </c>
      <c r="S50" s="153">
        <f>R50</f>
        <v>2847147.3974222136</v>
      </c>
      <c r="T50" s="305"/>
      <c r="U50" s="305"/>
      <c r="V50" s="305"/>
      <c r="W50" s="305"/>
      <c r="X50" s="305"/>
      <c r="Y50" s="305"/>
      <c r="Z50" s="305"/>
      <c r="AA50" s="305"/>
      <c r="AB50" s="305"/>
      <c r="AC50" s="305"/>
    </row>
    <row r="51" spans="1:29" ht="14.25" x14ac:dyDescent="0.2">
      <c r="A51" s="305"/>
      <c r="B51" s="305"/>
      <c r="C51" s="305"/>
      <c r="D51" s="524"/>
      <c r="E51" s="305"/>
      <c r="F51" s="305"/>
      <c r="G51" s="155"/>
      <c r="H51" s="155"/>
      <c r="I51" s="155"/>
      <c r="J51" s="155"/>
      <c r="K51" s="155"/>
      <c r="L51" s="155"/>
      <c r="M51" s="155"/>
      <c r="N51" s="155"/>
      <c r="O51" s="155"/>
      <c r="P51" s="155"/>
      <c r="Q51" s="155"/>
      <c r="R51" s="155"/>
      <c r="S51" s="127"/>
      <c r="T51" s="305"/>
      <c r="U51" s="305"/>
      <c r="V51" s="305"/>
      <c r="W51" s="305"/>
      <c r="X51" s="305"/>
      <c r="Y51" s="305"/>
      <c r="Z51" s="305"/>
      <c r="AA51" s="305"/>
      <c r="AB51" s="305"/>
      <c r="AC51" s="305"/>
    </row>
    <row r="52" spans="1:29" ht="14.25" x14ac:dyDescent="0.2">
      <c r="A52" s="305"/>
      <c r="B52" s="305"/>
      <c r="C52" s="305"/>
      <c r="D52" s="503"/>
      <c r="E52" s="305"/>
      <c r="F52" s="305"/>
      <c r="G52" s="305"/>
      <c r="H52" s="305"/>
      <c r="I52" s="305"/>
      <c r="J52" s="305"/>
      <c r="K52" s="305"/>
      <c r="L52" s="305"/>
      <c r="M52" s="305"/>
      <c r="N52" s="305"/>
      <c r="O52" s="305"/>
      <c r="P52" s="305"/>
      <c r="Q52" s="305"/>
      <c r="R52" s="305"/>
      <c r="S52" s="127"/>
      <c r="T52" s="305"/>
      <c r="U52" s="305"/>
      <c r="V52" s="305"/>
      <c r="W52" s="305"/>
      <c r="X52" s="305"/>
      <c r="Y52" s="305"/>
      <c r="Z52" s="305"/>
      <c r="AA52" s="305"/>
      <c r="AB52" s="305"/>
      <c r="AC52" s="305"/>
    </row>
    <row r="53" spans="1:29" x14ac:dyDescent="0.25">
      <c r="A53" s="156"/>
      <c r="B53" s="157"/>
      <c r="C53" s="305"/>
      <c r="D53" s="307"/>
      <c r="E53" s="305"/>
      <c r="F53" s="305"/>
      <c r="G53" s="305"/>
      <c r="H53" s="305"/>
      <c r="I53" s="159"/>
      <c r="J53" s="160"/>
      <c r="K53" s="160"/>
      <c r="L53" s="305"/>
      <c r="M53" s="305"/>
      <c r="N53" s="305"/>
      <c r="O53" s="305"/>
      <c r="P53" s="305"/>
      <c r="Q53" s="305"/>
      <c r="R53" s="305"/>
      <c r="S53" s="127"/>
      <c r="T53" s="305"/>
      <c r="U53" s="305"/>
      <c r="V53" s="305"/>
      <c r="W53" s="305"/>
      <c r="X53" s="305"/>
      <c r="Y53" s="305"/>
      <c r="Z53" s="305"/>
      <c r="AA53" s="305"/>
      <c r="AB53" s="305"/>
      <c r="AC53" s="305"/>
    </row>
    <row r="54" spans="1:29" ht="14.25" x14ac:dyDescent="0.2">
      <c r="A54" s="156"/>
      <c r="B54" s="157"/>
      <c r="C54" s="305"/>
      <c r="D54" s="305"/>
      <c r="E54" s="582"/>
      <c r="F54" s="582"/>
      <c r="G54" s="582"/>
      <c r="H54" s="582"/>
      <c r="I54" s="582"/>
      <c r="J54" s="160"/>
      <c r="K54" s="160"/>
      <c r="L54" s="305"/>
      <c r="M54" s="305"/>
      <c r="N54" s="305"/>
      <c r="O54" s="305"/>
      <c r="P54" s="305"/>
      <c r="Q54" s="305"/>
      <c r="R54" s="305"/>
      <c r="S54" s="127"/>
      <c r="T54" s="305"/>
      <c r="U54" s="305"/>
      <c r="V54" s="305"/>
      <c r="W54" s="305"/>
      <c r="X54" s="305"/>
      <c r="Y54" s="305"/>
      <c r="Z54" s="305"/>
      <c r="AA54" s="305"/>
      <c r="AB54" s="305"/>
      <c r="AC54" s="305"/>
    </row>
    <row r="55" spans="1:29" ht="14.25" x14ac:dyDescent="0.2">
      <c r="A55" s="156"/>
      <c r="B55" s="305"/>
      <c r="C55" s="305"/>
      <c r="E55" s="582"/>
      <c r="F55" s="582"/>
      <c r="G55" s="582"/>
      <c r="H55" s="582"/>
      <c r="I55" s="582"/>
      <c r="J55" s="160"/>
      <c r="K55" s="160"/>
      <c r="L55" s="305"/>
      <c r="M55" s="305"/>
      <c r="N55" s="305"/>
      <c r="O55" s="305"/>
      <c r="P55" s="305"/>
      <c r="Q55" s="305"/>
      <c r="R55" s="305"/>
      <c r="S55" s="127"/>
      <c r="T55" s="305"/>
      <c r="U55" s="305"/>
      <c r="V55" s="305"/>
      <c r="W55" s="305"/>
      <c r="X55" s="305"/>
      <c r="Y55" s="305"/>
      <c r="Z55" s="305"/>
      <c r="AA55" s="305"/>
      <c r="AB55" s="305"/>
      <c r="AC55" s="305"/>
    </row>
    <row r="56" spans="1:29" ht="14.25" x14ac:dyDescent="0.2">
      <c r="A56" s="156"/>
      <c r="B56" s="302" t="s">
        <v>1342</v>
      </c>
      <c r="C56" s="305"/>
      <c r="D56" s="524"/>
      <c r="E56" s="305"/>
      <c r="F56" s="305"/>
      <c r="G56" s="305"/>
      <c r="H56" s="305"/>
      <c r="I56" s="159"/>
      <c r="J56" s="160"/>
      <c r="K56" s="160"/>
      <c r="L56" s="305"/>
      <c r="M56" s="305"/>
      <c r="N56" s="305"/>
      <c r="O56" s="305"/>
      <c r="P56" s="305"/>
      <c r="Q56" s="305"/>
      <c r="R56" s="305"/>
      <c r="S56" s="127"/>
      <c r="T56" s="305"/>
      <c r="U56" s="305"/>
      <c r="V56" s="305"/>
      <c r="W56" s="305"/>
      <c r="X56" s="305"/>
      <c r="Y56" s="305"/>
      <c r="Z56" s="305"/>
      <c r="AA56" s="305"/>
      <c r="AB56" s="305"/>
      <c r="AC56" s="305"/>
    </row>
    <row r="57" spans="1:29" ht="14.25" x14ac:dyDescent="0.2">
      <c r="A57" s="156"/>
      <c r="B57" s="302" t="s">
        <v>1343</v>
      </c>
      <c r="C57" s="305"/>
      <c r="D57" s="503"/>
      <c r="E57" s="305"/>
      <c r="F57" s="305"/>
      <c r="G57" s="305"/>
      <c r="H57" s="305"/>
      <c r="I57" s="159"/>
      <c r="J57" s="160"/>
      <c r="K57" s="160"/>
      <c r="L57" s="305"/>
      <c r="M57" s="305"/>
      <c r="N57" s="305"/>
      <c r="O57" s="305"/>
      <c r="P57" s="305"/>
      <c r="Q57" s="305"/>
      <c r="R57" s="305"/>
      <c r="S57" s="127"/>
      <c r="T57" s="305"/>
      <c r="U57" s="305"/>
      <c r="V57" s="305"/>
      <c r="W57" s="305"/>
      <c r="X57" s="305"/>
      <c r="Y57" s="305"/>
      <c r="Z57" s="305"/>
      <c r="AA57" s="305"/>
      <c r="AB57" s="305"/>
      <c r="AC57" s="305"/>
    </row>
    <row r="58" spans="1:29" ht="14.25" x14ac:dyDescent="0.2">
      <c r="A58" s="156"/>
      <c r="B58" s="305"/>
      <c r="C58" s="305"/>
      <c r="D58" s="524"/>
      <c r="E58" s="305"/>
      <c r="F58" s="305"/>
      <c r="G58" s="305"/>
      <c r="H58" s="305"/>
      <c r="I58" s="159"/>
      <c r="J58" s="160"/>
      <c r="K58" s="160"/>
      <c r="L58" s="305"/>
      <c r="M58" s="305"/>
      <c r="N58" s="305"/>
      <c r="O58" s="305"/>
      <c r="P58" s="305"/>
      <c r="Q58" s="305"/>
      <c r="R58" s="305"/>
      <c r="S58" s="127"/>
      <c r="T58" s="305"/>
      <c r="U58" s="305"/>
      <c r="V58" s="305"/>
      <c r="W58" s="305"/>
      <c r="X58" s="305"/>
      <c r="Y58" s="305"/>
      <c r="Z58" s="305"/>
      <c r="AA58" s="305"/>
      <c r="AB58" s="305"/>
      <c r="AC58" s="305"/>
    </row>
    <row r="59" spans="1:29" ht="14.25" x14ac:dyDescent="0.2">
      <c r="A59" s="156"/>
      <c r="B59" s="305"/>
      <c r="C59" s="305"/>
      <c r="D59" s="503"/>
      <c r="E59" s="305"/>
      <c r="F59" s="305"/>
      <c r="G59" s="305"/>
      <c r="H59" s="305"/>
      <c r="I59" s="159"/>
      <c r="J59" s="160"/>
      <c r="K59" s="160"/>
      <c r="L59" s="305"/>
      <c r="M59" s="305"/>
      <c r="N59" s="305"/>
      <c r="O59" s="305"/>
      <c r="P59" s="305"/>
      <c r="Q59" s="305"/>
      <c r="R59" s="305"/>
      <c r="S59" s="127"/>
      <c r="T59" s="305"/>
      <c r="U59" s="305"/>
      <c r="V59" s="305"/>
      <c r="W59" s="305"/>
      <c r="X59" s="305"/>
      <c r="Y59" s="305"/>
      <c r="Z59" s="305"/>
      <c r="AA59" s="305"/>
      <c r="AB59" s="305"/>
      <c r="AC59" s="305"/>
    </row>
    <row r="60" spans="1:29" ht="14.25" x14ac:dyDescent="0.2">
      <c r="A60" s="156"/>
      <c r="B60" s="305"/>
      <c r="C60" s="305"/>
      <c r="D60" s="524"/>
      <c r="E60" s="305"/>
      <c r="F60" s="305"/>
      <c r="G60" s="305"/>
      <c r="H60" s="305"/>
      <c r="I60" s="159"/>
      <c r="J60" s="161"/>
      <c r="K60" s="160"/>
      <c r="L60" s="305"/>
      <c r="M60" s="305"/>
      <c r="N60" s="305"/>
      <c r="O60" s="305"/>
      <c r="P60" s="305"/>
      <c r="Q60" s="305"/>
      <c r="R60" s="305"/>
      <c r="S60" s="127"/>
      <c r="T60" s="305"/>
      <c r="U60" s="305"/>
      <c r="V60" s="305"/>
      <c r="W60" s="305"/>
      <c r="X60" s="305"/>
      <c r="Y60" s="305"/>
      <c r="Z60" s="305"/>
      <c r="AA60" s="305"/>
      <c r="AB60" s="305"/>
      <c r="AC60" s="305"/>
    </row>
    <row r="61" spans="1:29" x14ac:dyDescent="0.25">
      <c r="A61" s="162"/>
      <c r="B61" s="307"/>
      <c r="C61" s="307"/>
      <c r="D61" s="503"/>
      <c r="E61" s="307"/>
      <c r="F61" s="307"/>
      <c r="G61" s="307"/>
      <c r="H61" s="307"/>
      <c r="I61" s="163"/>
      <c r="J61" s="164"/>
      <c r="K61" s="163"/>
      <c r="L61" s="305"/>
      <c r="M61" s="305"/>
      <c r="N61" s="305"/>
      <c r="O61" s="305"/>
      <c r="P61" s="305"/>
      <c r="Q61" s="305"/>
      <c r="R61" s="305"/>
      <c r="S61" s="127"/>
      <c r="T61" s="305"/>
      <c r="U61" s="305"/>
      <c r="V61" s="305"/>
      <c r="W61" s="305"/>
      <c r="X61" s="305"/>
      <c r="Y61" s="305"/>
      <c r="Z61" s="305"/>
      <c r="AA61" s="305"/>
      <c r="AB61" s="305"/>
      <c r="AC61" s="305"/>
    </row>
    <row r="62" spans="1:29" ht="14.25" x14ac:dyDescent="0.2">
      <c r="A62" s="156"/>
      <c r="B62" s="305"/>
      <c r="C62" s="305"/>
      <c r="D62" s="524"/>
      <c r="E62" s="305"/>
      <c r="F62" s="305"/>
      <c r="G62" s="305"/>
      <c r="H62" s="305"/>
      <c r="I62" s="159"/>
      <c r="J62" s="160"/>
      <c r="K62" s="160"/>
      <c r="L62" s="305"/>
      <c r="M62" s="305"/>
      <c r="N62" s="305"/>
      <c r="O62" s="305"/>
      <c r="P62" s="305"/>
      <c r="Q62" s="305"/>
      <c r="R62" s="305"/>
      <c r="S62" s="127"/>
      <c r="T62" s="305"/>
      <c r="U62" s="305"/>
      <c r="V62" s="305"/>
      <c r="W62" s="305"/>
      <c r="X62" s="305"/>
      <c r="Y62" s="305"/>
      <c r="Z62" s="305"/>
      <c r="AA62" s="305"/>
      <c r="AB62" s="305"/>
      <c r="AC62" s="305"/>
    </row>
    <row r="63" spans="1:29" ht="14.25" x14ac:dyDescent="0.2">
      <c r="A63" s="156"/>
      <c r="B63" s="305"/>
      <c r="C63" s="305"/>
      <c r="D63" s="503"/>
      <c r="E63" s="305"/>
      <c r="F63" s="305"/>
      <c r="G63" s="305"/>
      <c r="H63" s="305"/>
      <c r="I63" s="159"/>
      <c r="J63" s="160"/>
      <c r="K63" s="160"/>
      <c r="L63" s="305"/>
      <c r="M63" s="305"/>
      <c r="N63" s="305"/>
      <c r="O63" s="305"/>
      <c r="P63" s="305"/>
      <c r="Q63" s="305"/>
      <c r="R63" s="305"/>
      <c r="S63" s="127"/>
      <c r="T63" s="305"/>
      <c r="U63" s="305"/>
      <c r="V63" s="305"/>
      <c r="W63" s="305"/>
      <c r="X63" s="305"/>
      <c r="Y63" s="305"/>
      <c r="Z63" s="305"/>
      <c r="AA63" s="305"/>
      <c r="AB63" s="305"/>
      <c r="AC63" s="305"/>
    </row>
    <row r="64" spans="1:29" ht="14.25" x14ac:dyDescent="0.2">
      <c r="A64" s="156"/>
      <c r="B64" s="305"/>
      <c r="C64" s="305"/>
      <c r="D64" s="524"/>
      <c r="E64" s="305"/>
      <c r="F64" s="305"/>
      <c r="G64" s="305"/>
      <c r="H64" s="305"/>
      <c r="I64" s="159"/>
      <c r="J64" s="160"/>
      <c r="K64" s="160"/>
      <c r="L64" s="305"/>
      <c r="M64" s="305"/>
      <c r="N64" s="305"/>
      <c r="O64" s="305"/>
      <c r="P64" s="305"/>
      <c r="Q64" s="305"/>
      <c r="R64" s="305"/>
      <c r="S64" s="127"/>
      <c r="T64" s="305"/>
      <c r="U64" s="305"/>
      <c r="V64" s="305"/>
      <c r="W64" s="305"/>
      <c r="X64" s="305"/>
      <c r="Y64" s="305"/>
      <c r="Z64" s="305"/>
      <c r="AA64" s="305"/>
      <c r="AB64" s="305"/>
      <c r="AC64" s="305"/>
    </row>
    <row r="65" spans="1:29" ht="14.25" x14ac:dyDescent="0.2">
      <c r="A65" s="156"/>
      <c r="B65" s="305"/>
      <c r="C65" s="305"/>
      <c r="D65" s="503"/>
      <c r="E65" s="305"/>
      <c r="F65" s="305"/>
      <c r="G65" s="305"/>
      <c r="H65" s="305"/>
      <c r="I65" s="159"/>
      <c r="J65" s="160"/>
      <c r="K65" s="160"/>
      <c r="L65" s="305"/>
      <c r="M65" s="305"/>
      <c r="N65" s="305"/>
      <c r="O65" s="305"/>
      <c r="P65" s="305"/>
      <c r="Q65" s="305"/>
      <c r="R65" s="305"/>
      <c r="S65" s="127"/>
      <c r="T65" s="305"/>
      <c r="U65" s="305"/>
      <c r="V65" s="305"/>
      <c r="W65" s="305"/>
      <c r="X65" s="305"/>
      <c r="Y65" s="305"/>
      <c r="Z65" s="305"/>
      <c r="AA65" s="305"/>
      <c r="AB65" s="305"/>
      <c r="AC65" s="305"/>
    </row>
    <row r="66" spans="1:29" ht="14.25" x14ac:dyDescent="0.2">
      <c r="A66" s="156"/>
      <c r="B66" s="305"/>
      <c r="C66" s="305"/>
      <c r="D66" s="524"/>
      <c r="E66" s="305"/>
      <c r="F66" s="305"/>
      <c r="G66" s="305"/>
      <c r="H66" s="305"/>
      <c r="I66" s="159"/>
      <c r="J66" s="160"/>
      <c r="K66" s="160"/>
      <c r="L66" s="305"/>
      <c r="M66" s="305"/>
      <c r="N66" s="305"/>
      <c r="O66" s="305"/>
      <c r="P66" s="305"/>
      <c r="Q66" s="305"/>
      <c r="R66" s="305"/>
      <c r="S66" s="127"/>
      <c r="T66" s="305"/>
      <c r="U66" s="305"/>
      <c r="V66" s="305"/>
      <c r="W66" s="305"/>
      <c r="X66" s="305"/>
      <c r="Y66" s="305"/>
      <c r="Z66" s="305"/>
      <c r="AA66" s="305"/>
      <c r="AB66" s="305"/>
      <c r="AC66" s="305"/>
    </row>
    <row r="67" spans="1:29" ht="14.25" x14ac:dyDescent="0.2">
      <c r="A67" s="156"/>
      <c r="B67" s="305"/>
      <c r="C67" s="305"/>
      <c r="D67" s="503"/>
      <c r="E67" s="305"/>
      <c r="F67" s="305"/>
      <c r="G67" s="305"/>
      <c r="H67" s="305"/>
      <c r="I67" s="159"/>
      <c r="J67" s="161"/>
      <c r="K67" s="160"/>
      <c r="L67" s="305"/>
      <c r="M67" s="305"/>
      <c r="N67" s="305"/>
      <c r="O67" s="305"/>
      <c r="P67" s="305"/>
      <c r="Q67" s="305"/>
      <c r="R67" s="305"/>
      <c r="S67" s="127"/>
      <c r="T67" s="305"/>
      <c r="U67" s="305"/>
      <c r="V67" s="305"/>
      <c r="W67" s="305"/>
      <c r="X67" s="305"/>
      <c r="Y67" s="305"/>
      <c r="Z67" s="305"/>
      <c r="AA67" s="305"/>
      <c r="AB67" s="305"/>
      <c r="AC67" s="305"/>
    </row>
    <row r="68" spans="1:29" x14ac:dyDescent="0.25">
      <c r="A68" s="162"/>
      <c r="B68" s="307"/>
      <c r="C68" s="307"/>
      <c r="D68" s="525"/>
      <c r="E68" s="307"/>
      <c r="F68" s="307"/>
      <c r="G68" s="307"/>
      <c r="H68" s="307"/>
      <c r="I68" s="163"/>
      <c r="J68" s="164"/>
      <c r="K68" s="163"/>
      <c r="L68" s="305"/>
      <c r="M68" s="305"/>
      <c r="N68" s="305"/>
      <c r="O68" s="305"/>
      <c r="P68" s="305"/>
      <c r="Q68" s="305"/>
      <c r="R68" s="305"/>
      <c r="S68" s="127"/>
      <c r="T68" s="305"/>
      <c r="U68" s="305"/>
      <c r="V68" s="305"/>
      <c r="W68" s="305"/>
      <c r="X68" s="305"/>
      <c r="Y68" s="305"/>
      <c r="Z68" s="305"/>
      <c r="AA68" s="305"/>
      <c r="AB68" s="305"/>
      <c r="AC68" s="305"/>
    </row>
    <row r="69" spans="1:29" ht="14.25" x14ac:dyDescent="0.2">
      <c r="A69" s="156"/>
      <c r="B69" s="305"/>
      <c r="C69" s="305"/>
      <c r="D69" s="503"/>
      <c r="E69" s="305"/>
      <c r="F69" s="305"/>
      <c r="G69" s="305"/>
      <c r="H69" s="305"/>
      <c r="I69" s="159"/>
      <c r="J69" s="160"/>
      <c r="K69" s="160"/>
      <c r="L69" s="305"/>
      <c r="M69" s="305"/>
      <c r="N69" s="305"/>
      <c r="O69" s="305"/>
      <c r="P69" s="305"/>
      <c r="Q69" s="305"/>
      <c r="R69" s="305"/>
      <c r="S69" s="127"/>
      <c r="T69" s="305"/>
      <c r="U69" s="305"/>
      <c r="V69" s="305"/>
      <c r="W69" s="305"/>
      <c r="X69" s="305"/>
      <c r="Y69" s="305"/>
      <c r="Z69" s="305"/>
      <c r="AA69" s="305"/>
      <c r="AB69" s="305"/>
      <c r="AC69" s="305"/>
    </row>
    <row r="70" spans="1:29" ht="14.25" x14ac:dyDescent="0.2">
      <c r="A70" s="156"/>
      <c r="B70" s="305"/>
      <c r="C70" s="305"/>
      <c r="D70" s="524"/>
      <c r="E70" s="305"/>
      <c r="F70" s="305"/>
      <c r="G70" s="305"/>
      <c r="H70" s="305"/>
      <c r="I70" s="159"/>
      <c r="J70" s="160"/>
      <c r="K70" s="160"/>
      <c r="L70" s="305"/>
      <c r="M70" s="305"/>
      <c r="N70" s="305"/>
      <c r="O70" s="305"/>
      <c r="P70" s="305"/>
      <c r="Q70" s="305"/>
      <c r="R70" s="305"/>
      <c r="S70" s="127"/>
      <c r="T70" s="305"/>
      <c r="U70" s="305"/>
      <c r="V70" s="305"/>
      <c r="W70" s="305"/>
      <c r="X70" s="305"/>
      <c r="Y70" s="305"/>
      <c r="Z70" s="305"/>
      <c r="AA70" s="305"/>
      <c r="AB70" s="305"/>
      <c r="AC70" s="305"/>
    </row>
    <row r="71" spans="1:29" ht="14.25" x14ac:dyDescent="0.2">
      <c r="A71" s="156"/>
      <c r="B71" s="305"/>
      <c r="C71" s="305"/>
      <c r="D71" s="503"/>
      <c r="E71" s="305"/>
      <c r="F71" s="305"/>
      <c r="G71" s="305"/>
      <c r="H71" s="305"/>
      <c r="I71" s="159"/>
      <c r="J71" s="160"/>
      <c r="K71" s="160"/>
      <c r="L71" s="305"/>
      <c r="M71" s="305"/>
      <c r="N71" s="305"/>
      <c r="O71" s="305"/>
      <c r="P71" s="305"/>
      <c r="Q71" s="305"/>
      <c r="R71" s="305"/>
      <c r="S71" s="127"/>
      <c r="T71" s="305"/>
      <c r="U71" s="305"/>
      <c r="V71" s="305"/>
      <c r="W71" s="305"/>
      <c r="X71" s="305"/>
      <c r="Y71" s="305"/>
      <c r="Z71" s="305"/>
      <c r="AA71" s="305"/>
      <c r="AB71" s="305"/>
      <c r="AC71" s="305"/>
    </row>
    <row r="72" spans="1:29" ht="14.25" x14ac:dyDescent="0.2">
      <c r="A72" s="156"/>
      <c r="B72" s="305"/>
      <c r="C72" s="305"/>
      <c r="D72" s="524"/>
      <c r="E72" s="305"/>
      <c r="F72" s="305"/>
      <c r="G72" s="305"/>
      <c r="H72" s="305"/>
      <c r="I72" s="159"/>
      <c r="J72" s="160"/>
      <c r="K72" s="160"/>
      <c r="L72" s="305"/>
      <c r="M72" s="305"/>
      <c r="N72" s="305"/>
      <c r="O72" s="305"/>
      <c r="P72" s="305"/>
      <c r="Q72" s="305"/>
      <c r="R72" s="305"/>
      <c r="S72" s="127"/>
      <c r="T72" s="305"/>
      <c r="U72" s="305"/>
      <c r="V72" s="305"/>
      <c r="W72" s="305"/>
      <c r="X72" s="305"/>
      <c r="Y72" s="305"/>
      <c r="Z72" s="305"/>
      <c r="AA72" s="305"/>
      <c r="AB72" s="305"/>
      <c r="AC72" s="305"/>
    </row>
    <row r="73" spans="1:29" ht="14.25" x14ac:dyDescent="0.2">
      <c r="A73" s="156"/>
      <c r="B73" s="305"/>
      <c r="C73" s="305"/>
      <c r="D73" s="503"/>
      <c r="E73" s="305"/>
      <c r="F73" s="305"/>
      <c r="G73" s="305"/>
      <c r="H73" s="305"/>
      <c r="I73" s="159"/>
      <c r="J73" s="160"/>
      <c r="K73" s="160"/>
      <c r="L73" s="305"/>
      <c r="M73" s="305"/>
      <c r="N73" s="305"/>
      <c r="O73" s="305"/>
      <c r="P73" s="305"/>
      <c r="Q73" s="305"/>
      <c r="R73" s="305"/>
      <c r="S73" s="127"/>
      <c r="T73" s="305"/>
      <c r="U73" s="305"/>
      <c r="V73" s="305"/>
      <c r="W73" s="305"/>
      <c r="X73" s="305"/>
      <c r="Y73" s="305"/>
      <c r="Z73" s="305"/>
      <c r="AA73" s="305"/>
      <c r="AB73" s="305"/>
      <c r="AC73" s="305"/>
    </row>
    <row r="74" spans="1:29" ht="14.25" x14ac:dyDescent="0.2">
      <c r="A74" s="156"/>
      <c r="B74" s="305"/>
      <c r="C74" s="305"/>
      <c r="D74" s="305"/>
      <c r="E74" s="305"/>
      <c r="F74" s="305"/>
      <c r="G74" s="305"/>
      <c r="H74" s="305"/>
      <c r="I74" s="159"/>
      <c r="J74" s="160"/>
      <c r="K74" s="160"/>
      <c r="L74" s="305"/>
      <c r="M74" s="305"/>
      <c r="N74" s="305"/>
      <c r="O74" s="305"/>
      <c r="P74" s="305"/>
      <c r="Q74" s="305"/>
      <c r="R74" s="305"/>
      <c r="S74" s="127"/>
      <c r="T74" s="305"/>
      <c r="U74" s="305"/>
      <c r="V74" s="305"/>
      <c r="W74" s="305"/>
      <c r="X74" s="305"/>
      <c r="Y74" s="305"/>
      <c r="Z74" s="305"/>
      <c r="AA74" s="305"/>
      <c r="AB74" s="305"/>
      <c r="AC74" s="305"/>
    </row>
    <row r="75" spans="1:29" ht="14.25" x14ac:dyDescent="0.2">
      <c r="A75" s="156"/>
      <c r="B75" s="305"/>
      <c r="C75" s="305"/>
      <c r="D75" s="305"/>
      <c r="E75" s="305"/>
      <c r="F75" s="305"/>
      <c r="G75" s="305"/>
      <c r="H75" s="305"/>
      <c r="I75" s="159"/>
      <c r="J75" s="160"/>
      <c r="K75" s="160"/>
      <c r="L75" s="305"/>
      <c r="M75" s="305"/>
      <c r="N75" s="305"/>
      <c r="O75" s="305"/>
      <c r="P75" s="305"/>
      <c r="Q75" s="305"/>
      <c r="R75" s="305"/>
      <c r="S75" s="127"/>
      <c r="T75" s="305"/>
      <c r="U75" s="305"/>
      <c r="V75" s="305"/>
      <c r="W75" s="305"/>
      <c r="X75" s="305"/>
      <c r="Y75" s="305"/>
      <c r="Z75" s="305"/>
      <c r="AA75" s="305"/>
      <c r="AB75" s="305"/>
      <c r="AC75" s="305"/>
    </row>
    <row r="76" spans="1:29" ht="14.25" x14ac:dyDescent="0.2">
      <c r="A76" s="156"/>
      <c r="B76" s="305"/>
      <c r="C76" s="305"/>
      <c r="D76" s="305"/>
      <c r="E76" s="305"/>
      <c r="F76" s="305"/>
      <c r="G76" s="305"/>
      <c r="H76" s="305"/>
      <c r="I76" s="159"/>
      <c r="J76" s="160"/>
      <c r="K76" s="160"/>
      <c r="L76" s="305"/>
      <c r="M76" s="305"/>
      <c r="N76" s="305"/>
      <c r="O76" s="305"/>
      <c r="P76" s="305"/>
      <c r="Q76" s="305"/>
      <c r="R76" s="305"/>
      <c r="S76" s="127"/>
      <c r="T76" s="305"/>
      <c r="U76" s="305"/>
      <c r="V76" s="305"/>
      <c r="W76" s="305"/>
      <c r="X76" s="305"/>
      <c r="Y76" s="305"/>
      <c r="Z76" s="305"/>
      <c r="AA76" s="305"/>
      <c r="AB76" s="305"/>
      <c r="AC76" s="305"/>
    </row>
    <row r="77" spans="1:29" ht="14.25" x14ac:dyDescent="0.2">
      <c r="A77" s="156"/>
      <c r="B77" s="305"/>
      <c r="C77" s="305"/>
      <c r="D77" s="305"/>
      <c r="E77" s="305"/>
      <c r="F77" s="305"/>
      <c r="G77" s="305"/>
      <c r="H77" s="305"/>
      <c r="I77" s="159"/>
      <c r="J77" s="161"/>
      <c r="K77" s="160"/>
      <c r="L77" s="305"/>
      <c r="M77" s="305"/>
      <c r="N77" s="305"/>
      <c r="O77" s="305"/>
      <c r="P77" s="305"/>
      <c r="Q77" s="305"/>
      <c r="R77" s="305"/>
      <c r="S77" s="127"/>
      <c r="T77" s="305"/>
      <c r="U77" s="305"/>
      <c r="V77" s="305"/>
      <c r="W77" s="305"/>
      <c r="X77" s="305"/>
      <c r="Y77" s="305"/>
      <c r="Z77" s="305"/>
      <c r="AA77" s="305"/>
      <c r="AB77" s="305"/>
      <c r="AC77" s="305"/>
    </row>
    <row r="78" spans="1:29" x14ac:dyDescent="0.25">
      <c r="A78" s="162"/>
      <c r="B78" s="307"/>
      <c r="C78" s="307"/>
      <c r="D78" s="307"/>
      <c r="E78" s="307"/>
      <c r="F78" s="307"/>
      <c r="G78" s="307"/>
      <c r="H78" s="307"/>
      <c r="I78" s="163"/>
      <c r="J78" s="164"/>
      <c r="K78" s="163"/>
      <c r="L78" s="305"/>
      <c r="M78" s="305"/>
      <c r="N78" s="305"/>
      <c r="O78" s="305"/>
      <c r="P78" s="305"/>
      <c r="Q78" s="305"/>
      <c r="R78" s="305"/>
      <c r="S78" s="127"/>
      <c r="T78" s="305"/>
      <c r="U78" s="305"/>
      <c r="V78" s="305"/>
      <c r="W78" s="305"/>
      <c r="X78" s="305"/>
      <c r="Y78" s="305"/>
      <c r="Z78" s="305"/>
      <c r="AA78" s="305"/>
      <c r="AB78" s="305"/>
      <c r="AC78" s="305"/>
    </row>
    <row r="79" spans="1:29" ht="14.25" x14ac:dyDescent="0.2">
      <c r="A79" s="156"/>
      <c r="B79" s="305"/>
      <c r="C79" s="305"/>
      <c r="D79" s="305"/>
      <c r="E79" s="305"/>
      <c r="F79" s="305"/>
      <c r="G79" s="305"/>
      <c r="H79" s="305"/>
      <c r="I79" s="159"/>
      <c r="J79" s="160"/>
      <c r="K79" s="160"/>
      <c r="L79" s="305"/>
      <c r="M79" s="305"/>
      <c r="N79" s="305"/>
      <c r="O79" s="305"/>
      <c r="P79" s="305"/>
      <c r="Q79" s="305"/>
      <c r="R79" s="305"/>
      <c r="S79" s="127"/>
      <c r="T79" s="305"/>
      <c r="U79" s="305"/>
      <c r="V79" s="305"/>
      <c r="W79" s="305"/>
      <c r="X79" s="305"/>
      <c r="Y79" s="305"/>
      <c r="Z79" s="305"/>
      <c r="AA79" s="305"/>
      <c r="AB79" s="305"/>
      <c r="AC79" s="305"/>
    </row>
    <row r="80" spans="1:29" ht="14.25" x14ac:dyDescent="0.2">
      <c r="A80" s="156"/>
      <c r="B80" s="305"/>
      <c r="C80" s="305"/>
      <c r="D80" s="305"/>
      <c r="E80" s="305"/>
      <c r="F80" s="305"/>
      <c r="G80" s="305"/>
      <c r="H80" s="305"/>
      <c r="I80" s="159"/>
      <c r="J80" s="160"/>
      <c r="K80" s="160"/>
      <c r="L80" s="305"/>
      <c r="M80" s="305"/>
      <c r="N80" s="305"/>
      <c r="O80" s="305"/>
      <c r="P80" s="305"/>
      <c r="Q80" s="305"/>
      <c r="R80" s="305"/>
      <c r="S80" s="127"/>
      <c r="T80" s="305"/>
      <c r="U80" s="305"/>
      <c r="V80" s="305"/>
      <c r="W80" s="305"/>
      <c r="X80" s="305"/>
      <c r="Y80" s="305"/>
      <c r="Z80" s="305"/>
      <c r="AA80" s="305"/>
      <c r="AB80" s="305"/>
      <c r="AC80" s="305"/>
    </row>
    <row r="81" spans="1:29" ht="14.25" x14ac:dyDescent="0.2">
      <c r="A81" s="156"/>
      <c r="B81" s="305"/>
      <c r="C81" s="305"/>
      <c r="D81" s="305"/>
      <c r="E81" s="305"/>
      <c r="F81" s="305"/>
      <c r="G81" s="305"/>
      <c r="H81" s="305"/>
      <c r="I81" s="159"/>
      <c r="J81" s="160"/>
      <c r="K81" s="160"/>
      <c r="L81" s="305"/>
      <c r="M81" s="305"/>
      <c r="N81" s="305"/>
      <c r="O81" s="305"/>
      <c r="P81" s="305"/>
      <c r="Q81" s="305"/>
      <c r="R81" s="305"/>
      <c r="S81" s="127"/>
      <c r="T81" s="305"/>
      <c r="U81" s="305"/>
      <c r="V81" s="305"/>
      <c r="W81" s="305"/>
      <c r="X81" s="305"/>
      <c r="Y81" s="305"/>
      <c r="Z81" s="305"/>
      <c r="AA81" s="305"/>
      <c r="AB81" s="305"/>
      <c r="AC81" s="305"/>
    </row>
    <row r="82" spans="1:29" ht="14.25" x14ac:dyDescent="0.2">
      <c r="A82" s="156"/>
      <c r="B82" s="305"/>
      <c r="C82" s="305"/>
      <c r="D82" s="305"/>
      <c r="E82" s="305"/>
      <c r="F82" s="305"/>
      <c r="G82" s="305"/>
      <c r="H82" s="305"/>
      <c r="I82" s="159"/>
      <c r="J82" s="160"/>
      <c r="K82" s="160"/>
      <c r="L82" s="305"/>
      <c r="M82" s="305"/>
      <c r="N82" s="305"/>
      <c r="O82" s="305"/>
      <c r="P82" s="305"/>
      <c r="Q82" s="305"/>
      <c r="R82" s="305"/>
      <c r="S82" s="127"/>
      <c r="T82" s="305"/>
      <c r="U82" s="305"/>
      <c r="V82" s="305"/>
      <c r="W82" s="305"/>
      <c r="X82" s="305"/>
      <c r="Y82" s="305"/>
      <c r="Z82" s="305"/>
      <c r="AA82" s="305"/>
      <c r="AB82" s="305"/>
      <c r="AC82" s="305"/>
    </row>
    <row r="83" spans="1:29" ht="14.25" x14ac:dyDescent="0.2">
      <c r="A83" s="156"/>
      <c r="B83" s="305"/>
      <c r="C83" s="305"/>
      <c r="D83" s="305"/>
      <c r="E83" s="305"/>
      <c r="F83" s="305"/>
      <c r="G83" s="305"/>
      <c r="H83" s="305"/>
      <c r="I83" s="159"/>
      <c r="J83" s="160"/>
      <c r="K83" s="160"/>
      <c r="L83" s="305"/>
      <c r="M83" s="305"/>
      <c r="N83" s="305"/>
      <c r="O83" s="305"/>
      <c r="P83" s="305"/>
      <c r="Q83" s="305"/>
      <c r="R83" s="305"/>
      <c r="S83" s="127"/>
      <c r="T83" s="305"/>
      <c r="U83" s="305"/>
      <c r="V83" s="305"/>
      <c r="W83" s="305"/>
      <c r="X83" s="305"/>
      <c r="Y83" s="305"/>
      <c r="Z83" s="305"/>
      <c r="AA83" s="305"/>
      <c r="AB83" s="305"/>
      <c r="AC83" s="305"/>
    </row>
    <row r="84" spans="1:29" ht="14.25" x14ac:dyDescent="0.2">
      <c r="A84" s="156"/>
      <c r="B84" s="305"/>
      <c r="C84" s="305"/>
      <c r="D84" s="305"/>
      <c r="E84" s="305"/>
      <c r="F84" s="305"/>
      <c r="G84" s="305"/>
      <c r="H84" s="305"/>
      <c r="I84" s="159"/>
      <c r="J84" s="160"/>
      <c r="K84" s="160"/>
      <c r="L84" s="305"/>
      <c r="M84" s="305"/>
      <c r="N84" s="305"/>
      <c r="O84" s="305"/>
      <c r="P84" s="305"/>
      <c r="Q84" s="305"/>
      <c r="R84" s="305"/>
      <c r="S84" s="127"/>
      <c r="T84" s="305"/>
      <c r="U84" s="305"/>
      <c r="V84" s="305"/>
      <c r="W84" s="305"/>
      <c r="X84" s="305"/>
      <c r="Y84" s="305"/>
      <c r="Z84" s="305"/>
      <c r="AA84" s="305"/>
      <c r="AB84" s="305"/>
      <c r="AC84" s="305"/>
    </row>
    <row r="85" spans="1:29" ht="14.25" x14ac:dyDescent="0.2">
      <c r="A85" s="156"/>
      <c r="B85" s="305"/>
      <c r="C85" s="305"/>
      <c r="D85" s="305"/>
      <c r="E85" s="305"/>
      <c r="F85" s="305"/>
      <c r="G85" s="305"/>
      <c r="H85" s="305"/>
      <c r="I85" s="159"/>
      <c r="J85" s="160"/>
      <c r="K85" s="160"/>
      <c r="L85" s="305"/>
      <c r="M85" s="305"/>
      <c r="N85" s="305"/>
      <c r="O85" s="305"/>
      <c r="P85" s="305"/>
      <c r="Q85" s="305"/>
      <c r="R85" s="305"/>
      <c r="S85" s="127"/>
      <c r="T85" s="305"/>
      <c r="U85" s="305"/>
      <c r="V85" s="305"/>
      <c r="W85" s="305"/>
      <c r="X85" s="305"/>
      <c r="Y85" s="305"/>
      <c r="Z85" s="305"/>
      <c r="AA85" s="305"/>
      <c r="AB85" s="305"/>
      <c r="AC85" s="305"/>
    </row>
    <row r="86" spans="1:29" ht="14.25" x14ac:dyDescent="0.2">
      <c r="A86" s="156"/>
      <c r="B86" s="305"/>
      <c r="C86" s="305"/>
      <c r="D86" s="305"/>
      <c r="E86" s="305"/>
      <c r="F86" s="305"/>
      <c r="G86" s="305"/>
      <c r="H86" s="305"/>
      <c r="I86" s="159"/>
      <c r="J86" s="160"/>
      <c r="K86" s="160"/>
      <c r="L86" s="305"/>
      <c r="M86" s="305"/>
      <c r="N86" s="305"/>
      <c r="O86" s="305"/>
      <c r="P86" s="305"/>
      <c r="Q86" s="305"/>
      <c r="R86" s="305"/>
      <c r="S86" s="127"/>
      <c r="T86" s="305"/>
      <c r="U86" s="305"/>
      <c r="V86" s="305"/>
      <c r="W86" s="305"/>
      <c r="X86" s="305"/>
      <c r="Y86" s="305"/>
      <c r="Z86" s="305"/>
      <c r="AA86" s="305"/>
      <c r="AB86" s="305"/>
      <c r="AC86" s="305"/>
    </row>
    <row r="87" spans="1:29" ht="14.25" x14ac:dyDescent="0.2">
      <c r="A87" s="156"/>
      <c r="B87" s="305"/>
      <c r="C87" s="305"/>
      <c r="D87" s="305"/>
      <c r="E87" s="305"/>
      <c r="F87" s="305"/>
      <c r="G87" s="305"/>
      <c r="H87" s="305"/>
      <c r="I87" s="159"/>
      <c r="J87" s="160"/>
      <c r="K87" s="160"/>
      <c r="L87" s="305"/>
      <c r="M87" s="305"/>
      <c r="N87" s="305"/>
      <c r="O87" s="305"/>
      <c r="P87" s="305"/>
      <c r="Q87" s="305"/>
      <c r="R87" s="305"/>
      <c r="S87" s="127"/>
      <c r="T87" s="305"/>
      <c r="U87" s="305"/>
      <c r="V87" s="305"/>
      <c r="W87" s="305"/>
      <c r="X87" s="305"/>
      <c r="Y87" s="305"/>
      <c r="Z87" s="305"/>
      <c r="AA87" s="305"/>
      <c r="AB87" s="305"/>
      <c r="AC87" s="305"/>
    </row>
    <row r="88" spans="1:29" ht="14.25" x14ac:dyDescent="0.2">
      <c r="A88" s="156"/>
      <c r="B88" s="305"/>
      <c r="C88" s="305"/>
      <c r="D88" s="305"/>
      <c r="E88" s="305"/>
      <c r="F88" s="305"/>
      <c r="G88" s="305"/>
      <c r="H88" s="305"/>
      <c r="I88" s="159"/>
      <c r="J88" s="161"/>
      <c r="K88" s="160"/>
      <c r="L88" s="305"/>
      <c r="M88" s="305"/>
      <c r="N88" s="305"/>
      <c r="O88" s="305"/>
      <c r="P88" s="305"/>
      <c r="Q88" s="305"/>
      <c r="R88" s="305"/>
      <c r="S88" s="127"/>
      <c r="T88" s="305"/>
      <c r="U88" s="305"/>
      <c r="V88" s="305"/>
      <c r="W88" s="305"/>
      <c r="X88" s="305"/>
      <c r="Y88" s="305"/>
      <c r="Z88" s="305"/>
      <c r="AA88" s="305"/>
      <c r="AB88" s="305"/>
      <c r="AC88" s="305"/>
    </row>
    <row r="89" spans="1:29" x14ac:dyDescent="0.25">
      <c r="A89" s="162"/>
      <c r="B89" s="307"/>
      <c r="C89" s="307"/>
      <c r="D89" s="307"/>
      <c r="E89" s="307"/>
      <c r="F89" s="307"/>
      <c r="G89" s="307"/>
      <c r="H89" s="307"/>
      <c r="I89" s="163"/>
      <c r="J89" s="164"/>
      <c r="K89" s="163"/>
      <c r="L89" s="305"/>
      <c r="M89" s="305"/>
      <c r="N89" s="305"/>
      <c r="O89" s="305"/>
      <c r="P89" s="305"/>
      <c r="Q89" s="305"/>
      <c r="R89" s="305"/>
      <c r="S89" s="127"/>
      <c r="T89" s="305"/>
      <c r="U89" s="305"/>
      <c r="V89" s="305"/>
      <c r="W89" s="305"/>
      <c r="X89" s="305"/>
      <c r="Y89" s="305"/>
      <c r="Z89" s="305"/>
      <c r="AA89" s="305"/>
      <c r="AB89" s="305"/>
      <c r="AC89" s="305"/>
    </row>
    <row r="90" spans="1:29" ht="14.25" x14ac:dyDescent="0.2">
      <c r="A90" s="165"/>
      <c r="B90" s="166"/>
      <c r="C90" s="166"/>
      <c r="D90" s="166"/>
      <c r="E90" s="166"/>
      <c r="F90" s="166"/>
      <c r="G90" s="166"/>
      <c r="H90" s="166"/>
      <c r="I90" s="167"/>
      <c r="J90" s="160"/>
      <c r="K90" s="160"/>
      <c r="L90" s="305"/>
      <c r="M90" s="305"/>
      <c r="N90" s="305"/>
      <c r="O90" s="305"/>
      <c r="P90" s="305"/>
      <c r="Q90" s="305"/>
      <c r="R90" s="305"/>
      <c r="S90" s="127"/>
      <c r="T90" s="305"/>
      <c r="U90" s="305"/>
      <c r="V90" s="305"/>
      <c r="W90" s="305"/>
      <c r="X90" s="305"/>
      <c r="Y90" s="305"/>
      <c r="Z90" s="305"/>
      <c r="AA90" s="305"/>
      <c r="AB90" s="305"/>
      <c r="AC90" s="305"/>
    </row>
    <row r="91" spans="1:29" ht="14.25" x14ac:dyDescent="0.2">
      <c r="A91" s="165"/>
      <c r="B91" s="305"/>
      <c r="C91" s="305"/>
      <c r="D91" s="305"/>
      <c r="E91" s="305"/>
      <c r="F91" s="305"/>
      <c r="G91" s="305"/>
      <c r="H91" s="305"/>
      <c r="I91" s="159"/>
      <c r="J91" s="160"/>
      <c r="K91" s="160"/>
      <c r="L91" s="305"/>
      <c r="M91" s="305"/>
      <c r="N91" s="305"/>
      <c r="O91" s="305"/>
      <c r="P91" s="305"/>
      <c r="Q91" s="305"/>
      <c r="R91" s="305"/>
      <c r="S91" s="127"/>
      <c r="T91" s="305"/>
      <c r="U91" s="305"/>
      <c r="V91" s="305"/>
      <c r="W91" s="305"/>
      <c r="X91" s="305"/>
      <c r="Y91" s="305"/>
      <c r="Z91" s="305"/>
      <c r="AA91" s="305"/>
      <c r="AB91" s="305"/>
      <c r="AC91" s="305"/>
    </row>
    <row r="92" spans="1:29" ht="14.25" x14ac:dyDescent="0.2">
      <c r="A92" s="165"/>
      <c r="B92" s="166"/>
      <c r="C92" s="166"/>
      <c r="D92" s="166"/>
      <c r="E92" s="166"/>
      <c r="F92" s="166"/>
      <c r="G92" s="166"/>
      <c r="H92" s="166"/>
      <c r="I92" s="167"/>
      <c r="J92" s="160"/>
      <c r="K92" s="160"/>
      <c r="L92" s="305"/>
      <c r="M92" s="305"/>
      <c r="N92" s="305"/>
      <c r="O92" s="305"/>
      <c r="P92" s="305"/>
      <c r="Q92" s="305"/>
      <c r="R92" s="305"/>
      <c r="S92" s="127"/>
      <c r="T92" s="305"/>
      <c r="U92" s="305"/>
      <c r="V92" s="305"/>
      <c r="W92" s="305"/>
      <c r="X92" s="305"/>
      <c r="Y92" s="305"/>
      <c r="Z92" s="305"/>
      <c r="AA92" s="305"/>
      <c r="AB92" s="305"/>
      <c r="AC92" s="305"/>
    </row>
    <row r="93" spans="1:29" ht="14.25" x14ac:dyDescent="0.2">
      <c r="A93" s="165"/>
      <c r="B93" s="305"/>
      <c r="C93" s="305"/>
      <c r="D93" s="305"/>
      <c r="E93" s="305"/>
      <c r="F93" s="305"/>
      <c r="G93" s="305"/>
      <c r="H93" s="305"/>
      <c r="I93" s="159"/>
      <c r="J93" s="160"/>
      <c r="K93" s="160"/>
      <c r="L93" s="305"/>
      <c r="M93" s="305"/>
      <c r="N93" s="305"/>
      <c r="O93" s="305"/>
      <c r="P93" s="305"/>
      <c r="Q93" s="305"/>
      <c r="R93" s="305"/>
      <c r="S93" s="127"/>
      <c r="T93" s="305"/>
      <c r="U93" s="305"/>
      <c r="V93" s="305"/>
      <c r="W93" s="305"/>
      <c r="X93" s="305"/>
      <c r="Y93" s="305"/>
      <c r="Z93" s="305"/>
      <c r="AA93" s="305"/>
      <c r="AB93" s="305"/>
      <c r="AC93" s="305"/>
    </row>
    <row r="94" spans="1:29" ht="14.25" x14ac:dyDescent="0.2">
      <c r="A94" s="156"/>
      <c r="B94" s="305"/>
      <c r="C94" s="305"/>
      <c r="D94" s="305"/>
      <c r="E94" s="305"/>
      <c r="F94" s="305"/>
      <c r="G94" s="305"/>
      <c r="H94" s="305"/>
      <c r="I94" s="159"/>
      <c r="J94" s="161"/>
      <c r="K94" s="160"/>
      <c r="L94" s="305"/>
      <c r="M94" s="305"/>
      <c r="N94" s="305"/>
      <c r="O94" s="305"/>
      <c r="P94" s="305"/>
      <c r="Q94" s="305"/>
      <c r="R94" s="305"/>
      <c r="S94" s="127"/>
      <c r="T94" s="305"/>
      <c r="U94" s="305"/>
      <c r="V94" s="305"/>
      <c r="W94" s="305"/>
      <c r="X94" s="305"/>
      <c r="Y94" s="305"/>
      <c r="Z94" s="305"/>
      <c r="AA94" s="305"/>
      <c r="AB94" s="305"/>
      <c r="AC94" s="305"/>
    </row>
    <row r="95" spans="1:29" x14ac:dyDescent="0.25">
      <c r="A95" s="162"/>
      <c r="B95" s="307"/>
      <c r="C95" s="307"/>
      <c r="D95" s="307"/>
      <c r="E95" s="307"/>
      <c r="F95" s="307"/>
      <c r="G95" s="307"/>
      <c r="H95" s="307"/>
      <c r="I95" s="163"/>
      <c r="J95" s="164"/>
      <c r="K95" s="163"/>
      <c r="L95" s="305"/>
      <c r="M95" s="305"/>
      <c r="N95" s="305"/>
      <c r="O95" s="305"/>
      <c r="P95" s="305"/>
      <c r="Q95" s="305"/>
      <c r="R95" s="305"/>
      <c r="S95" s="127"/>
      <c r="T95" s="305"/>
      <c r="U95" s="305"/>
      <c r="V95" s="305"/>
      <c r="W95" s="305"/>
      <c r="X95" s="305"/>
      <c r="Y95" s="305"/>
      <c r="Z95" s="305"/>
      <c r="AA95" s="305"/>
      <c r="AB95" s="305"/>
      <c r="AC95" s="305"/>
    </row>
    <row r="96" spans="1:29" ht="14.25" x14ac:dyDescent="0.2">
      <c r="A96" s="156"/>
      <c r="B96" s="305"/>
      <c r="C96" s="305"/>
      <c r="D96" s="305"/>
      <c r="E96" s="305"/>
      <c r="F96" s="305"/>
      <c r="G96" s="305"/>
      <c r="H96" s="305"/>
      <c r="I96" s="159"/>
      <c r="J96" s="160"/>
      <c r="K96" s="160"/>
      <c r="L96" s="305"/>
      <c r="M96" s="305"/>
      <c r="N96" s="305"/>
      <c r="O96" s="305"/>
      <c r="P96" s="305"/>
      <c r="Q96" s="305"/>
      <c r="R96" s="305"/>
      <c r="S96" s="127"/>
      <c r="T96" s="305"/>
      <c r="U96" s="305"/>
      <c r="V96" s="305"/>
      <c r="W96" s="305"/>
      <c r="X96" s="305"/>
      <c r="Y96" s="305"/>
      <c r="Z96" s="305"/>
      <c r="AA96" s="305"/>
      <c r="AB96" s="305"/>
      <c r="AC96" s="305"/>
    </row>
    <row r="97" spans="1:29" ht="14.25" x14ac:dyDescent="0.2">
      <c r="A97" s="156"/>
      <c r="B97" s="305"/>
      <c r="C97" s="305"/>
      <c r="D97" s="305"/>
      <c r="E97" s="305"/>
      <c r="F97" s="305"/>
      <c r="G97" s="305"/>
      <c r="H97" s="305"/>
      <c r="I97" s="159"/>
      <c r="J97" s="160"/>
      <c r="K97" s="160"/>
      <c r="L97" s="305"/>
      <c r="M97" s="305"/>
      <c r="N97" s="305"/>
      <c r="O97" s="305"/>
      <c r="P97" s="305"/>
      <c r="Q97" s="305"/>
      <c r="R97" s="305"/>
      <c r="S97" s="127"/>
      <c r="T97" s="305"/>
      <c r="U97" s="305"/>
      <c r="V97" s="305"/>
      <c r="W97" s="305"/>
      <c r="X97" s="305"/>
      <c r="Y97" s="305"/>
      <c r="Z97" s="305"/>
      <c r="AA97" s="305"/>
      <c r="AB97" s="305"/>
      <c r="AC97" s="305"/>
    </row>
    <row r="98" spans="1:29" ht="14.25" x14ac:dyDescent="0.2">
      <c r="A98" s="156"/>
      <c r="B98" s="305"/>
      <c r="C98" s="305"/>
      <c r="D98" s="305"/>
      <c r="E98" s="305"/>
      <c r="F98" s="305"/>
      <c r="G98" s="305"/>
      <c r="H98" s="305"/>
      <c r="I98" s="159"/>
      <c r="J98" s="160"/>
      <c r="K98" s="160"/>
      <c r="L98" s="305"/>
      <c r="M98" s="305"/>
      <c r="N98" s="305"/>
      <c r="O98" s="305"/>
      <c r="P98" s="305"/>
      <c r="Q98" s="305"/>
      <c r="R98" s="305"/>
      <c r="S98" s="127"/>
      <c r="T98" s="305"/>
      <c r="U98" s="305"/>
      <c r="V98" s="305"/>
      <c r="W98" s="305"/>
      <c r="X98" s="305"/>
      <c r="Y98" s="305"/>
      <c r="Z98" s="305"/>
      <c r="AA98" s="305"/>
      <c r="AB98" s="305"/>
      <c r="AC98" s="305"/>
    </row>
    <row r="99" spans="1:29" ht="14.25" x14ac:dyDescent="0.2">
      <c r="A99" s="156"/>
      <c r="B99" s="305"/>
      <c r="C99" s="305"/>
      <c r="D99" s="305"/>
      <c r="E99" s="305"/>
      <c r="F99" s="305"/>
      <c r="G99" s="305"/>
      <c r="H99" s="305"/>
      <c r="I99" s="159"/>
      <c r="J99" s="161"/>
      <c r="K99" s="160"/>
      <c r="L99" s="305"/>
      <c r="M99" s="305"/>
      <c r="N99" s="305"/>
      <c r="O99" s="305"/>
      <c r="P99" s="305"/>
      <c r="Q99" s="305"/>
      <c r="R99" s="305"/>
      <c r="S99" s="127"/>
      <c r="T99" s="305"/>
      <c r="U99" s="305"/>
      <c r="V99" s="305"/>
      <c r="W99" s="305"/>
      <c r="X99" s="305"/>
      <c r="Y99" s="305"/>
      <c r="Z99" s="305"/>
      <c r="AA99" s="305"/>
      <c r="AB99" s="305"/>
      <c r="AC99" s="305"/>
    </row>
    <row r="100" spans="1:29" x14ac:dyDescent="0.25">
      <c r="A100" s="162"/>
      <c r="B100" s="307"/>
      <c r="C100" s="307"/>
      <c r="D100" s="307"/>
      <c r="E100" s="307"/>
      <c r="F100" s="307"/>
      <c r="G100" s="307"/>
      <c r="H100" s="307"/>
      <c r="I100" s="168"/>
      <c r="J100" s="164"/>
      <c r="K100" s="163"/>
      <c r="L100" s="305"/>
      <c r="M100" s="305"/>
      <c r="N100" s="305"/>
      <c r="O100" s="305"/>
      <c r="P100" s="305"/>
      <c r="Q100" s="305"/>
      <c r="R100" s="305"/>
      <c r="S100" s="127"/>
      <c r="T100" s="305"/>
      <c r="U100" s="305"/>
      <c r="V100" s="305"/>
      <c r="W100" s="305"/>
      <c r="X100" s="305"/>
      <c r="Y100" s="305"/>
      <c r="Z100" s="305"/>
      <c r="AA100" s="305"/>
      <c r="AB100" s="305"/>
      <c r="AC100" s="305"/>
    </row>
    <row r="101" spans="1:29" ht="14.25" x14ac:dyDescent="0.2">
      <c r="A101" s="156"/>
      <c r="B101" s="305"/>
      <c r="C101" s="305"/>
      <c r="D101" s="305"/>
      <c r="E101" s="305"/>
      <c r="F101" s="305"/>
      <c r="G101" s="305"/>
      <c r="H101" s="305"/>
      <c r="I101" s="159"/>
      <c r="J101" s="161"/>
      <c r="K101" s="160"/>
      <c r="L101" s="305"/>
      <c r="M101" s="305"/>
      <c r="N101" s="305"/>
      <c r="O101" s="305"/>
      <c r="P101" s="305"/>
      <c r="Q101" s="305"/>
      <c r="R101" s="305"/>
      <c r="S101" s="127"/>
      <c r="T101" s="305"/>
      <c r="U101" s="305"/>
      <c r="V101" s="305"/>
      <c r="W101" s="305"/>
      <c r="X101" s="305"/>
      <c r="Y101" s="305"/>
      <c r="Z101" s="305"/>
      <c r="AA101" s="305"/>
      <c r="AB101" s="305"/>
      <c r="AC101" s="305"/>
    </row>
    <row r="102" spans="1:29" x14ac:dyDescent="0.25">
      <c r="A102" s="162"/>
      <c r="B102" s="307"/>
      <c r="C102" s="307"/>
      <c r="D102" s="307"/>
      <c r="E102" s="307"/>
      <c r="F102" s="307"/>
      <c r="G102" s="307"/>
      <c r="H102" s="307"/>
      <c r="I102" s="163"/>
      <c r="J102" s="164"/>
      <c r="K102" s="163"/>
      <c r="L102" s="305"/>
      <c r="M102" s="305"/>
      <c r="N102" s="305"/>
      <c r="O102" s="305"/>
      <c r="P102" s="305"/>
      <c r="Q102" s="305"/>
      <c r="R102" s="305"/>
      <c r="S102" s="127"/>
      <c r="T102" s="305"/>
      <c r="U102" s="305"/>
      <c r="V102" s="305"/>
      <c r="W102" s="305"/>
      <c r="X102" s="305"/>
      <c r="Y102" s="305"/>
      <c r="Z102" s="305"/>
      <c r="AA102" s="305"/>
      <c r="AB102" s="305"/>
      <c r="AC102" s="305"/>
    </row>
    <row r="103" spans="1:29" ht="14.25" x14ac:dyDescent="0.2">
      <c r="A103" s="156"/>
      <c r="B103" s="305"/>
      <c r="C103" s="305"/>
      <c r="D103" s="305"/>
      <c r="E103" s="305"/>
      <c r="F103" s="305"/>
      <c r="G103" s="305"/>
      <c r="H103" s="305"/>
      <c r="I103" s="159"/>
      <c r="J103" s="160"/>
      <c r="K103" s="160"/>
      <c r="L103" s="305"/>
      <c r="M103" s="305"/>
      <c r="N103" s="305"/>
      <c r="O103" s="305"/>
      <c r="P103" s="305"/>
      <c r="Q103" s="305"/>
      <c r="R103" s="305"/>
      <c r="S103" s="127"/>
      <c r="T103" s="305"/>
      <c r="U103" s="305"/>
      <c r="V103" s="305"/>
      <c r="W103" s="305"/>
      <c r="X103" s="305"/>
      <c r="Y103" s="305"/>
      <c r="Z103" s="305"/>
      <c r="AA103" s="305"/>
      <c r="AB103" s="305"/>
      <c r="AC103" s="305"/>
    </row>
    <row r="104" spans="1:29" ht="14.25" x14ac:dyDescent="0.2">
      <c r="A104" s="156"/>
      <c r="B104" s="305"/>
      <c r="C104" s="305"/>
      <c r="D104" s="305"/>
      <c r="E104" s="305"/>
      <c r="F104" s="305"/>
      <c r="G104" s="305"/>
      <c r="H104" s="305"/>
      <c r="I104" s="159"/>
      <c r="J104" s="160"/>
      <c r="K104" s="160"/>
      <c r="L104" s="305"/>
      <c r="M104" s="305"/>
      <c r="N104" s="305"/>
      <c r="O104" s="305"/>
      <c r="P104" s="305"/>
      <c r="Q104" s="305"/>
      <c r="R104" s="305"/>
      <c r="S104" s="127"/>
      <c r="T104" s="305"/>
      <c r="U104" s="305"/>
      <c r="V104" s="305"/>
      <c r="W104" s="305"/>
      <c r="X104" s="305"/>
      <c r="Y104" s="305"/>
      <c r="Z104" s="305"/>
      <c r="AA104" s="305"/>
      <c r="AB104" s="305"/>
      <c r="AC104" s="305"/>
    </row>
    <row r="105" spans="1:29" ht="14.25" x14ac:dyDescent="0.2">
      <c r="A105" s="156"/>
      <c r="B105" s="305"/>
      <c r="C105" s="305"/>
      <c r="D105" s="305"/>
      <c r="E105" s="305"/>
      <c r="F105" s="305"/>
      <c r="G105" s="305"/>
      <c r="H105" s="305"/>
      <c r="I105" s="159"/>
      <c r="J105" s="160"/>
      <c r="K105" s="160"/>
      <c r="L105" s="305"/>
      <c r="M105" s="305"/>
      <c r="N105" s="305"/>
      <c r="O105" s="305"/>
      <c r="P105" s="305"/>
      <c r="Q105" s="305"/>
      <c r="R105" s="305"/>
      <c r="S105" s="127"/>
      <c r="T105" s="305"/>
      <c r="U105" s="305"/>
      <c r="V105" s="305"/>
      <c r="W105" s="305"/>
      <c r="X105" s="305"/>
      <c r="Y105" s="305"/>
      <c r="Z105" s="305"/>
      <c r="AA105" s="305"/>
      <c r="AB105" s="305"/>
      <c r="AC105" s="305"/>
    </row>
    <row r="106" spans="1:29" ht="14.25" x14ac:dyDescent="0.2">
      <c r="A106" s="156"/>
      <c r="B106" s="305"/>
      <c r="C106" s="305"/>
      <c r="D106" s="305"/>
      <c r="E106" s="305"/>
      <c r="F106" s="305"/>
      <c r="G106" s="305"/>
      <c r="H106" s="305"/>
      <c r="I106" s="159"/>
      <c r="J106" s="160"/>
      <c r="K106" s="160"/>
      <c r="L106" s="305"/>
      <c r="M106" s="305"/>
      <c r="N106" s="305"/>
      <c r="O106" s="305"/>
      <c r="P106" s="305"/>
      <c r="Q106" s="305"/>
      <c r="R106" s="305"/>
      <c r="S106" s="127"/>
      <c r="T106" s="305"/>
      <c r="U106" s="305"/>
      <c r="V106" s="305"/>
      <c r="W106" s="305"/>
      <c r="X106" s="305"/>
      <c r="Y106" s="305"/>
      <c r="Z106" s="305"/>
      <c r="AA106" s="305"/>
      <c r="AB106" s="305"/>
      <c r="AC106" s="305"/>
    </row>
    <row r="107" spans="1:29" ht="14.25" x14ac:dyDescent="0.2">
      <c r="A107" s="156"/>
      <c r="B107" s="305"/>
      <c r="C107" s="305"/>
      <c r="D107" s="305"/>
      <c r="E107" s="305"/>
      <c r="F107" s="305"/>
      <c r="G107" s="305"/>
      <c r="H107" s="305"/>
      <c r="I107" s="159"/>
      <c r="J107" s="160"/>
      <c r="K107" s="160"/>
      <c r="L107" s="305"/>
      <c r="M107" s="305"/>
      <c r="N107" s="305"/>
      <c r="O107" s="305"/>
      <c r="P107" s="305"/>
      <c r="Q107" s="305"/>
      <c r="R107" s="305"/>
      <c r="S107" s="127"/>
      <c r="T107" s="305"/>
      <c r="U107" s="305"/>
      <c r="V107" s="305"/>
      <c r="W107" s="305"/>
      <c r="X107" s="305"/>
      <c r="Y107" s="305"/>
      <c r="Z107" s="305"/>
      <c r="AA107" s="305"/>
      <c r="AB107" s="305"/>
      <c r="AC107" s="305"/>
    </row>
    <row r="108" spans="1:29" ht="14.25" x14ac:dyDescent="0.2">
      <c r="A108" s="156"/>
      <c r="B108" s="305"/>
      <c r="C108" s="305"/>
      <c r="D108" s="305"/>
      <c r="E108" s="305"/>
      <c r="F108" s="305"/>
      <c r="G108" s="305"/>
      <c r="H108" s="305"/>
      <c r="I108" s="159"/>
      <c r="J108" s="160"/>
      <c r="K108" s="160"/>
      <c r="L108" s="305"/>
      <c r="M108" s="305"/>
      <c r="N108" s="305"/>
      <c r="O108" s="305"/>
      <c r="P108" s="305"/>
      <c r="Q108" s="305"/>
      <c r="R108" s="305"/>
      <c r="S108" s="127"/>
      <c r="T108" s="305"/>
      <c r="U108" s="305"/>
      <c r="V108" s="305"/>
      <c r="W108" s="305"/>
      <c r="X108" s="305"/>
      <c r="Y108" s="305"/>
      <c r="Z108" s="305"/>
      <c r="AA108" s="305"/>
      <c r="AB108" s="305"/>
      <c r="AC108" s="305"/>
    </row>
    <row r="109" spans="1:29" ht="14.25" x14ac:dyDescent="0.2">
      <c r="A109" s="305"/>
      <c r="B109" s="305"/>
      <c r="C109" s="305"/>
      <c r="D109" s="305"/>
      <c r="E109" s="305"/>
      <c r="F109" s="305"/>
      <c r="G109" s="305"/>
      <c r="H109" s="305"/>
      <c r="I109" s="159"/>
      <c r="J109" s="161"/>
      <c r="K109" s="160"/>
      <c r="L109" s="305"/>
      <c r="M109" s="305"/>
      <c r="N109" s="305"/>
      <c r="O109" s="305"/>
      <c r="P109" s="305"/>
      <c r="Q109" s="305"/>
      <c r="R109" s="305"/>
      <c r="S109" s="127"/>
      <c r="T109" s="305"/>
      <c r="U109" s="305"/>
      <c r="V109" s="305"/>
      <c r="W109" s="305"/>
      <c r="X109" s="305"/>
      <c r="Y109" s="305"/>
      <c r="Z109" s="305"/>
      <c r="AA109" s="305"/>
      <c r="AB109" s="305"/>
      <c r="AC109" s="305"/>
    </row>
    <row r="110" spans="1:29" x14ac:dyDescent="0.25">
      <c r="A110" s="162"/>
      <c r="B110" s="307"/>
      <c r="C110" s="307"/>
      <c r="D110" s="307"/>
      <c r="E110" s="307"/>
      <c r="F110" s="307"/>
      <c r="G110" s="307"/>
      <c r="H110" s="307"/>
      <c r="I110" s="163"/>
      <c r="J110" s="164"/>
      <c r="K110" s="163"/>
      <c r="L110" s="305"/>
      <c r="M110" s="305"/>
      <c r="N110" s="305"/>
      <c r="O110" s="305"/>
      <c r="P110" s="305"/>
      <c r="Q110" s="305"/>
      <c r="R110" s="305"/>
      <c r="S110" s="127"/>
      <c r="T110" s="305"/>
      <c r="U110" s="305"/>
      <c r="V110" s="305"/>
      <c r="W110" s="305"/>
      <c r="X110" s="305"/>
      <c r="Y110" s="305"/>
      <c r="Z110" s="305"/>
      <c r="AA110" s="305"/>
      <c r="AB110" s="305"/>
      <c r="AC110" s="305"/>
    </row>
    <row r="111" spans="1:29" ht="14.25" x14ac:dyDescent="0.2">
      <c r="A111" s="156"/>
      <c r="B111" s="305"/>
      <c r="C111" s="305"/>
      <c r="D111" s="305"/>
      <c r="E111" s="305"/>
      <c r="F111" s="305"/>
      <c r="G111" s="305"/>
      <c r="H111" s="305"/>
      <c r="I111" s="159"/>
      <c r="J111" s="160"/>
      <c r="K111" s="160"/>
      <c r="L111" s="305"/>
      <c r="M111" s="305"/>
      <c r="N111" s="305"/>
      <c r="O111" s="305"/>
      <c r="P111" s="305"/>
      <c r="Q111" s="305"/>
      <c r="R111" s="305"/>
      <c r="S111" s="127"/>
      <c r="T111" s="305"/>
      <c r="U111" s="305"/>
      <c r="V111" s="305"/>
      <c r="W111" s="305"/>
      <c r="X111" s="305"/>
      <c r="Y111" s="305"/>
      <c r="Z111" s="305"/>
      <c r="AA111" s="305"/>
      <c r="AB111" s="305"/>
      <c r="AC111" s="305"/>
    </row>
    <row r="112" spans="1:29" ht="14.25" x14ac:dyDescent="0.2">
      <c r="A112" s="156"/>
      <c r="B112" s="305"/>
      <c r="C112" s="305"/>
      <c r="D112" s="305"/>
      <c r="E112" s="305"/>
      <c r="F112" s="305"/>
      <c r="G112" s="305"/>
      <c r="H112" s="305"/>
      <c r="I112" s="159"/>
      <c r="J112" s="160"/>
      <c r="K112" s="160"/>
      <c r="L112" s="305"/>
      <c r="M112" s="305"/>
      <c r="N112" s="305"/>
      <c r="O112" s="305"/>
      <c r="P112" s="305"/>
      <c r="Q112" s="305"/>
      <c r="R112" s="305"/>
      <c r="S112" s="127"/>
      <c r="T112" s="305"/>
      <c r="U112" s="305"/>
      <c r="V112" s="305"/>
      <c r="W112" s="305"/>
      <c r="X112" s="305"/>
      <c r="Y112" s="305"/>
      <c r="Z112" s="305"/>
      <c r="AA112" s="305"/>
      <c r="AB112" s="305"/>
      <c r="AC112" s="305"/>
    </row>
    <row r="113" spans="1:29" ht="14.25" x14ac:dyDescent="0.2">
      <c r="A113" s="156"/>
      <c r="B113" s="305"/>
      <c r="C113" s="305"/>
      <c r="D113" s="305"/>
      <c r="E113" s="305"/>
      <c r="F113" s="305"/>
      <c r="G113" s="305"/>
      <c r="H113" s="305"/>
      <c r="I113" s="159"/>
      <c r="J113" s="160"/>
      <c r="K113" s="160"/>
      <c r="L113" s="305"/>
      <c r="M113" s="305"/>
      <c r="N113" s="305"/>
      <c r="O113" s="305"/>
      <c r="P113" s="305"/>
      <c r="Q113" s="305"/>
      <c r="R113" s="305"/>
      <c r="S113" s="127"/>
      <c r="T113" s="305"/>
      <c r="U113" s="305"/>
      <c r="V113" s="305"/>
      <c r="W113" s="305"/>
      <c r="X113" s="305"/>
      <c r="Y113" s="305"/>
      <c r="Z113" s="305"/>
      <c r="AA113" s="305"/>
      <c r="AB113" s="305"/>
      <c r="AC113" s="305"/>
    </row>
    <row r="114" spans="1:29" ht="14.25" x14ac:dyDescent="0.2">
      <c r="A114" s="156"/>
      <c r="B114" s="305"/>
      <c r="C114" s="305"/>
      <c r="D114" s="305"/>
      <c r="E114" s="305"/>
      <c r="F114" s="305"/>
      <c r="G114" s="305"/>
      <c r="H114" s="305"/>
      <c r="I114" s="159"/>
      <c r="J114" s="160"/>
      <c r="K114" s="160"/>
      <c r="L114" s="305"/>
      <c r="M114" s="305"/>
      <c r="N114" s="305"/>
      <c r="O114" s="305"/>
      <c r="P114" s="305"/>
      <c r="Q114" s="305"/>
      <c r="R114" s="305"/>
      <c r="S114" s="127"/>
      <c r="T114" s="305"/>
      <c r="U114" s="305"/>
      <c r="V114" s="305"/>
      <c r="W114" s="305"/>
      <c r="X114" s="305"/>
      <c r="Y114" s="305"/>
      <c r="Z114" s="305"/>
      <c r="AA114" s="305"/>
      <c r="AB114" s="305"/>
      <c r="AC114" s="305"/>
    </row>
    <row r="115" spans="1:29" ht="14.25" x14ac:dyDescent="0.2">
      <c r="A115" s="156"/>
      <c r="B115" s="305"/>
      <c r="C115" s="305"/>
      <c r="D115" s="305"/>
      <c r="E115" s="305"/>
      <c r="F115" s="305"/>
      <c r="G115" s="305"/>
      <c r="H115" s="305"/>
      <c r="I115" s="159"/>
      <c r="J115" s="160"/>
      <c r="K115" s="160"/>
      <c r="L115" s="305"/>
      <c r="M115" s="305"/>
      <c r="N115" s="305"/>
      <c r="O115" s="305"/>
      <c r="P115" s="305"/>
      <c r="Q115" s="305"/>
      <c r="R115" s="305"/>
      <c r="S115" s="127"/>
      <c r="T115" s="305"/>
      <c r="U115" s="305"/>
      <c r="V115" s="305"/>
      <c r="W115" s="305"/>
      <c r="X115" s="305"/>
      <c r="Y115" s="305"/>
      <c r="Z115" s="305"/>
      <c r="AA115" s="305"/>
      <c r="AB115" s="305"/>
      <c r="AC115" s="305"/>
    </row>
    <row r="116" spans="1:29" ht="14.25" x14ac:dyDescent="0.2">
      <c r="A116" s="156"/>
      <c r="B116" s="305"/>
      <c r="C116" s="305"/>
      <c r="D116" s="305"/>
      <c r="E116" s="305"/>
      <c r="F116" s="305"/>
      <c r="G116" s="305"/>
      <c r="H116" s="305"/>
      <c r="I116" s="159"/>
      <c r="J116" s="160"/>
      <c r="K116" s="160"/>
      <c r="L116" s="305"/>
      <c r="M116" s="305"/>
      <c r="N116" s="305"/>
      <c r="O116" s="305"/>
      <c r="P116" s="305"/>
      <c r="Q116" s="305"/>
      <c r="R116" s="305"/>
      <c r="S116" s="127"/>
      <c r="T116" s="305"/>
      <c r="U116" s="305"/>
      <c r="V116" s="305"/>
      <c r="W116" s="305"/>
      <c r="X116" s="305"/>
      <c r="Y116" s="305"/>
      <c r="Z116" s="305"/>
      <c r="AA116" s="305"/>
      <c r="AB116" s="305"/>
      <c r="AC116" s="305"/>
    </row>
    <row r="117" spans="1:29" ht="14.25" x14ac:dyDescent="0.2">
      <c r="A117" s="156"/>
      <c r="B117" s="305"/>
      <c r="C117" s="305"/>
      <c r="D117" s="305"/>
      <c r="E117" s="305"/>
      <c r="F117" s="305"/>
      <c r="G117" s="305"/>
      <c r="H117" s="305"/>
      <c r="I117" s="159"/>
      <c r="J117" s="161"/>
      <c r="K117" s="160"/>
      <c r="L117" s="305"/>
      <c r="M117" s="305"/>
      <c r="N117" s="305"/>
      <c r="O117" s="305"/>
      <c r="P117" s="305"/>
      <c r="Q117" s="305"/>
      <c r="R117" s="305"/>
      <c r="S117" s="127"/>
      <c r="T117" s="305"/>
      <c r="U117" s="305"/>
      <c r="V117" s="305"/>
      <c r="W117" s="305"/>
      <c r="X117" s="305"/>
      <c r="Y117" s="305"/>
      <c r="Z117" s="305"/>
      <c r="AA117" s="305"/>
      <c r="AB117" s="305"/>
      <c r="AC117" s="305"/>
    </row>
    <row r="118" spans="1:29" x14ac:dyDescent="0.25">
      <c r="A118" s="162"/>
      <c r="B118" s="307"/>
      <c r="C118" s="307"/>
      <c r="D118" s="307"/>
      <c r="E118" s="307"/>
      <c r="F118" s="307"/>
      <c r="G118" s="307"/>
      <c r="H118" s="307"/>
      <c r="I118" s="163"/>
      <c r="J118" s="164"/>
      <c r="K118" s="163"/>
      <c r="L118" s="305"/>
      <c r="M118" s="305"/>
      <c r="N118" s="305"/>
      <c r="O118" s="305"/>
      <c r="P118" s="305"/>
      <c r="Q118" s="305"/>
      <c r="R118" s="305"/>
      <c r="S118" s="127"/>
      <c r="T118" s="305"/>
      <c r="U118" s="305"/>
      <c r="V118" s="305"/>
      <c r="W118" s="305"/>
      <c r="X118" s="305"/>
      <c r="Y118" s="305"/>
      <c r="Z118" s="305"/>
      <c r="AA118" s="305"/>
      <c r="AB118" s="305"/>
      <c r="AC118" s="305"/>
    </row>
    <row r="119" spans="1:29" ht="14.25" x14ac:dyDescent="0.2">
      <c r="A119" s="156"/>
      <c r="B119" s="305"/>
      <c r="C119" s="305"/>
      <c r="D119" s="305"/>
      <c r="E119" s="305"/>
      <c r="F119" s="305"/>
      <c r="G119" s="305"/>
      <c r="H119" s="305"/>
      <c r="I119" s="159"/>
      <c r="J119" s="160"/>
      <c r="K119" s="160"/>
      <c r="L119" s="305"/>
      <c r="M119" s="305"/>
      <c r="N119" s="305"/>
      <c r="O119" s="305"/>
      <c r="P119" s="305"/>
      <c r="Q119" s="305"/>
      <c r="R119" s="305"/>
      <c r="S119" s="127"/>
      <c r="T119" s="305"/>
      <c r="U119" s="305"/>
      <c r="V119" s="305"/>
      <c r="W119" s="305"/>
      <c r="X119" s="305"/>
      <c r="Y119" s="305"/>
      <c r="Z119" s="305"/>
      <c r="AA119" s="305"/>
      <c r="AB119" s="305"/>
      <c r="AC119" s="305"/>
    </row>
    <row r="120" spans="1:29" ht="14.25" x14ac:dyDescent="0.2">
      <c r="A120" s="156"/>
      <c r="B120" s="305"/>
      <c r="C120" s="305"/>
      <c r="D120" s="305"/>
      <c r="E120" s="305"/>
      <c r="F120" s="305"/>
      <c r="G120" s="305"/>
      <c r="H120" s="305"/>
      <c r="I120" s="159"/>
      <c r="J120" s="160"/>
      <c r="K120" s="160"/>
      <c r="L120" s="305"/>
      <c r="M120" s="305"/>
      <c r="N120" s="305"/>
      <c r="O120" s="305"/>
      <c r="P120" s="305"/>
      <c r="Q120" s="305"/>
      <c r="R120" s="305"/>
      <c r="S120" s="127"/>
      <c r="T120" s="305"/>
      <c r="U120" s="305"/>
      <c r="V120" s="305"/>
      <c r="W120" s="305"/>
      <c r="X120" s="305"/>
      <c r="Y120" s="305"/>
      <c r="Z120" s="305"/>
      <c r="AA120" s="305"/>
      <c r="AB120" s="305"/>
      <c r="AC120" s="305"/>
    </row>
    <row r="121" spans="1:29" ht="14.25" x14ac:dyDescent="0.2">
      <c r="A121" s="156"/>
      <c r="B121" s="305"/>
      <c r="C121" s="305"/>
      <c r="D121" s="305"/>
      <c r="E121" s="305"/>
      <c r="F121" s="305"/>
      <c r="G121" s="305"/>
      <c r="H121" s="305"/>
      <c r="I121" s="159"/>
      <c r="J121" s="160"/>
      <c r="K121" s="160"/>
      <c r="L121" s="305"/>
      <c r="M121" s="305"/>
      <c r="N121" s="305"/>
      <c r="O121" s="305"/>
      <c r="P121" s="305"/>
      <c r="Q121" s="305"/>
      <c r="R121" s="305"/>
      <c r="S121" s="127"/>
      <c r="T121" s="305"/>
      <c r="U121" s="305"/>
      <c r="V121" s="305"/>
      <c r="W121" s="305"/>
      <c r="X121" s="305"/>
      <c r="Y121" s="305"/>
      <c r="Z121" s="305"/>
      <c r="AA121" s="305"/>
      <c r="AB121" s="305"/>
      <c r="AC121" s="305"/>
    </row>
    <row r="122" spans="1:29" ht="14.25" x14ac:dyDescent="0.2">
      <c r="A122" s="156"/>
      <c r="B122" s="305"/>
      <c r="C122" s="305"/>
      <c r="D122" s="305"/>
      <c r="E122" s="305"/>
      <c r="F122" s="305"/>
      <c r="G122" s="305"/>
      <c r="H122" s="305"/>
      <c r="I122" s="159"/>
      <c r="J122" s="160"/>
      <c r="K122" s="160"/>
      <c r="L122" s="305"/>
      <c r="M122" s="305"/>
      <c r="N122" s="305"/>
      <c r="O122" s="305"/>
      <c r="P122" s="305"/>
      <c r="Q122" s="305"/>
      <c r="R122" s="305"/>
      <c r="S122" s="127"/>
      <c r="T122" s="305"/>
      <c r="U122" s="305"/>
      <c r="V122" s="305"/>
      <c r="W122" s="305"/>
      <c r="X122" s="305"/>
      <c r="Y122" s="305"/>
      <c r="Z122" s="305"/>
      <c r="AA122" s="305"/>
      <c r="AB122" s="305"/>
      <c r="AC122" s="305"/>
    </row>
    <row r="123" spans="1:29" ht="14.25" x14ac:dyDescent="0.2">
      <c r="A123" s="156"/>
      <c r="B123" s="305"/>
      <c r="C123" s="305"/>
      <c r="D123" s="305"/>
      <c r="E123" s="305"/>
      <c r="F123" s="305"/>
      <c r="G123" s="305"/>
      <c r="H123" s="305"/>
      <c r="I123" s="159"/>
      <c r="J123" s="161"/>
      <c r="K123" s="160"/>
      <c r="L123" s="305"/>
      <c r="M123" s="305"/>
      <c r="N123" s="305"/>
      <c r="O123" s="305"/>
      <c r="P123" s="305"/>
      <c r="Q123" s="305"/>
      <c r="R123" s="305"/>
      <c r="S123" s="127"/>
      <c r="T123" s="305"/>
      <c r="U123" s="305"/>
      <c r="V123" s="305"/>
      <c r="W123" s="305"/>
      <c r="X123" s="305"/>
      <c r="Y123" s="305"/>
      <c r="Z123" s="305"/>
      <c r="AA123" s="305"/>
      <c r="AB123" s="305"/>
      <c r="AC123" s="305"/>
    </row>
    <row r="124" spans="1:29" x14ac:dyDescent="0.25">
      <c r="A124" s="162"/>
      <c r="B124" s="307"/>
      <c r="C124" s="307"/>
      <c r="D124" s="307"/>
      <c r="E124" s="307"/>
      <c r="F124" s="307"/>
      <c r="G124" s="307"/>
      <c r="H124" s="307"/>
      <c r="I124" s="163"/>
      <c r="J124" s="164"/>
      <c r="K124" s="163"/>
      <c r="L124" s="305"/>
      <c r="M124" s="305"/>
      <c r="N124" s="305"/>
      <c r="O124" s="305"/>
      <c r="P124" s="305"/>
      <c r="Q124" s="305"/>
      <c r="R124" s="305"/>
      <c r="S124" s="127"/>
      <c r="T124" s="305"/>
      <c r="U124" s="305"/>
      <c r="V124" s="305"/>
      <c r="W124" s="305"/>
      <c r="X124" s="305"/>
      <c r="Y124" s="305"/>
      <c r="Z124" s="305"/>
      <c r="AA124" s="305"/>
      <c r="AB124" s="305"/>
      <c r="AC124" s="305"/>
    </row>
    <row r="125" spans="1:29" x14ac:dyDescent="0.25">
      <c r="A125" s="162"/>
      <c r="B125" s="305"/>
      <c r="C125" s="305"/>
      <c r="D125" s="305"/>
      <c r="E125" s="305"/>
      <c r="F125" s="305"/>
      <c r="G125" s="305"/>
      <c r="H125" s="305"/>
      <c r="I125" s="159"/>
      <c r="J125" s="160"/>
      <c r="K125" s="160"/>
      <c r="L125" s="305"/>
      <c r="M125" s="305"/>
      <c r="N125" s="305"/>
      <c r="O125" s="305"/>
      <c r="P125" s="305"/>
      <c r="Q125" s="305"/>
      <c r="R125" s="305"/>
      <c r="S125" s="127"/>
      <c r="T125" s="305"/>
      <c r="U125" s="305"/>
      <c r="V125" s="305"/>
      <c r="W125" s="305"/>
      <c r="X125" s="305"/>
      <c r="Y125" s="305"/>
      <c r="Z125" s="305"/>
      <c r="AA125" s="305"/>
      <c r="AB125" s="305"/>
      <c r="AC125" s="305"/>
    </row>
    <row r="126" spans="1:29" ht="14.25" x14ac:dyDescent="0.2">
      <c r="A126" s="156"/>
      <c r="B126" s="305"/>
      <c r="C126" s="305"/>
      <c r="D126" s="305"/>
      <c r="E126" s="305"/>
      <c r="F126" s="305"/>
      <c r="G126" s="305"/>
      <c r="H126" s="305"/>
      <c r="I126" s="159"/>
      <c r="J126" s="161"/>
      <c r="K126" s="160"/>
      <c r="L126" s="305"/>
      <c r="M126" s="305"/>
      <c r="N126" s="305"/>
      <c r="O126" s="305"/>
      <c r="P126" s="305"/>
      <c r="Q126" s="305"/>
      <c r="R126" s="305"/>
      <c r="S126" s="127"/>
      <c r="T126" s="305"/>
      <c r="U126" s="305"/>
      <c r="V126" s="305"/>
      <c r="W126" s="305"/>
      <c r="X126" s="305"/>
      <c r="Y126" s="305"/>
      <c r="Z126" s="305"/>
      <c r="AA126" s="305"/>
      <c r="AB126" s="305"/>
      <c r="AC126" s="305"/>
    </row>
    <row r="127" spans="1:29" x14ac:dyDescent="0.25">
      <c r="A127" s="162"/>
      <c r="B127" s="307"/>
      <c r="C127" s="307"/>
      <c r="D127" s="307"/>
      <c r="E127" s="307"/>
      <c r="F127" s="307"/>
      <c r="G127" s="307"/>
      <c r="H127" s="307"/>
      <c r="I127" s="163"/>
      <c r="J127" s="164"/>
      <c r="K127" s="163"/>
      <c r="L127" s="305"/>
      <c r="M127" s="305"/>
      <c r="N127" s="305"/>
      <c r="O127" s="305"/>
      <c r="P127" s="305"/>
      <c r="Q127" s="305"/>
      <c r="R127" s="305"/>
      <c r="S127" s="127"/>
      <c r="T127" s="305"/>
      <c r="U127" s="305"/>
      <c r="V127" s="305"/>
      <c r="W127" s="305"/>
      <c r="X127" s="305"/>
      <c r="Y127" s="305"/>
      <c r="Z127" s="305"/>
      <c r="AA127" s="305"/>
      <c r="AB127" s="305"/>
      <c r="AC127" s="305"/>
    </row>
    <row r="128" spans="1:29" ht="14.25" x14ac:dyDescent="0.2">
      <c r="A128" s="156"/>
      <c r="B128" s="305"/>
      <c r="C128" s="305"/>
      <c r="D128" s="305"/>
      <c r="E128" s="305"/>
      <c r="F128" s="305"/>
      <c r="G128" s="305"/>
      <c r="H128" s="305"/>
      <c r="I128" s="159"/>
      <c r="J128" s="160"/>
      <c r="K128" s="160"/>
      <c r="L128" s="305"/>
      <c r="M128" s="305"/>
      <c r="N128" s="305"/>
      <c r="O128" s="305"/>
      <c r="P128" s="305"/>
      <c r="Q128" s="305"/>
      <c r="R128" s="305"/>
      <c r="S128" s="127"/>
      <c r="T128" s="305"/>
      <c r="U128" s="305"/>
      <c r="V128" s="305"/>
      <c r="W128" s="305"/>
      <c r="X128" s="305"/>
      <c r="Y128" s="305"/>
      <c r="Z128" s="305"/>
      <c r="AA128" s="305"/>
      <c r="AB128" s="305"/>
      <c r="AC128" s="305"/>
    </row>
    <row r="129" spans="1:29" ht="14.25" x14ac:dyDescent="0.2">
      <c r="A129" s="156"/>
      <c r="B129" s="305"/>
      <c r="C129" s="305"/>
      <c r="D129" s="305"/>
      <c r="E129" s="305"/>
      <c r="F129" s="305"/>
      <c r="G129" s="305"/>
      <c r="H129" s="305"/>
      <c r="I129" s="159"/>
      <c r="J129" s="161"/>
      <c r="K129" s="160"/>
      <c r="L129" s="305"/>
      <c r="M129" s="305"/>
      <c r="N129" s="305"/>
      <c r="O129" s="305"/>
      <c r="P129" s="305"/>
      <c r="Q129" s="305"/>
      <c r="R129" s="305"/>
      <c r="S129" s="127"/>
      <c r="T129" s="305"/>
      <c r="U129" s="305"/>
      <c r="V129" s="305"/>
      <c r="W129" s="305"/>
      <c r="X129" s="305"/>
      <c r="Y129" s="305"/>
      <c r="Z129" s="305"/>
      <c r="AA129" s="305"/>
      <c r="AB129" s="305"/>
      <c r="AC129" s="305"/>
    </row>
    <row r="130" spans="1:29" x14ac:dyDescent="0.25">
      <c r="A130" s="162"/>
      <c r="B130" s="307"/>
      <c r="C130" s="307"/>
      <c r="D130" s="307"/>
      <c r="E130" s="307"/>
      <c r="F130" s="307"/>
      <c r="G130" s="307"/>
      <c r="H130" s="307"/>
      <c r="I130" s="163"/>
      <c r="J130" s="164"/>
      <c r="K130" s="163"/>
      <c r="L130" s="305"/>
      <c r="M130" s="305"/>
      <c r="N130" s="305"/>
      <c r="O130" s="305"/>
      <c r="P130" s="305"/>
      <c r="Q130" s="305"/>
      <c r="R130" s="305"/>
      <c r="S130" s="127"/>
      <c r="T130" s="305"/>
      <c r="U130" s="305"/>
      <c r="V130" s="305"/>
      <c r="W130" s="305"/>
      <c r="X130" s="305"/>
      <c r="Y130" s="305"/>
      <c r="Z130" s="305"/>
      <c r="AA130" s="305"/>
      <c r="AB130" s="305"/>
      <c r="AC130" s="305"/>
    </row>
    <row r="131" spans="1:29" ht="14.25" x14ac:dyDescent="0.2">
      <c r="A131" s="156"/>
      <c r="B131" s="305"/>
      <c r="C131" s="305"/>
      <c r="D131" s="305"/>
      <c r="E131" s="305"/>
      <c r="F131" s="305"/>
      <c r="G131" s="305"/>
      <c r="H131" s="305"/>
      <c r="I131" s="159"/>
      <c r="J131" s="160"/>
      <c r="K131" s="160"/>
      <c r="L131" s="305"/>
      <c r="M131" s="305"/>
      <c r="N131" s="305"/>
      <c r="O131" s="305"/>
      <c r="P131" s="305"/>
      <c r="Q131" s="305"/>
      <c r="R131" s="305"/>
      <c r="S131" s="127"/>
      <c r="T131" s="305"/>
      <c r="U131" s="305"/>
      <c r="V131" s="305"/>
      <c r="W131" s="305"/>
      <c r="X131" s="305"/>
      <c r="Y131" s="305"/>
      <c r="Z131" s="305"/>
      <c r="AA131" s="305"/>
      <c r="AB131" s="305"/>
      <c r="AC131" s="305"/>
    </row>
    <row r="132" spans="1:29" ht="14.25" x14ac:dyDescent="0.2">
      <c r="A132" s="156"/>
      <c r="B132" s="305"/>
      <c r="C132" s="305"/>
      <c r="D132" s="305"/>
      <c r="E132" s="305"/>
      <c r="F132" s="305"/>
      <c r="G132" s="305"/>
      <c r="H132" s="305"/>
      <c r="I132" s="159"/>
      <c r="J132" s="161"/>
      <c r="K132" s="160"/>
      <c r="L132" s="305"/>
      <c r="M132" s="305"/>
      <c r="N132" s="305"/>
      <c r="O132" s="305"/>
      <c r="P132" s="305"/>
      <c r="Q132" s="305"/>
      <c r="R132" s="305"/>
      <c r="S132" s="127"/>
      <c r="T132" s="305"/>
      <c r="U132" s="305"/>
      <c r="V132" s="305"/>
      <c r="W132" s="305"/>
      <c r="X132" s="305"/>
      <c r="Y132" s="305"/>
      <c r="Z132" s="305"/>
      <c r="AA132" s="305"/>
      <c r="AB132" s="305"/>
      <c r="AC132" s="305"/>
    </row>
    <row r="133" spans="1:29" x14ac:dyDescent="0.25">
      <c r="A133" s="156"/>
      <c r="B133" s="305"/>
      <c r="C133" s="305"/>
      <c r="D133" s="305"/>
      <c r="E133" s="305"/>
      <c r="F133" s="305"/>
      <c r="G133" s="305"/>
      <c r="H133" s="305"/>
      <c r="I133" s="163"/>
      <c r="J133" s="160"/>
      <c r="K133" s="163"/>
      <c r="L133" s="305"/>
      <c r="M133" s="305"/>
      <c r="N133" s="305"/>
      <c r="O133" s="305"/>
      <c r="P133" s="305"/>
      <c r="Q133" s="305"/>
      <c r="R133" s="305"/>
      <c r="S133" s="127"/>
      <c r="T133" s="305"/>
      <c r="U133" s="305"/>
      <c r="V133" s="305"/>
      <c r="W133" s="305"/>
      <c r="X133" s="305"/>
      <c r="Y133" s="305"/>
      <c r="Z133" s="305"/>
      <c r="AA133" s="305"/>
      <c r="AB133" s="305"/>
      <c r="AC133" s="305"/>
    </row>
    <row r="134" spans="1:29" ht="14.25" x14ac:dyDescent="0.2">
      <c r="A134" s="305"/>
      <c r="B134" s="305"/>
      <c r="C134" s="305"/>
      <c r="D134" s="305"/>
      <c r="E134" s="305"/>
      <c r="F134" s="305"/>
      <c r="G134" s="305"/>
      <c r="H134" s="305"/>
      <c r="I134" s="305"/>
      <c r="J134" s="305"/>
      <c r="K134" s="305"/>
      <c r="L134" s="305"/>
      <c r="M134" s="305"/>
      <c r="N134" s="305"/>
      <c r="O134" s="305"/>
      <c r="P134" s="305"/>
      <c r="Q134" s="305"/>
      <c r="R134" s="305"/>
      <c r="S134" s="127"/>
      <c r="T134" s="305"/>
      <c r="U134" s="305"/>
      <c r="V134" s="305"/>
      <c r="W134" s="305"/>
      <c r="X134" s="305"/>
      <c r="Y134" s="305"/>
      <c r="Z134" s="305"/>
      <c r="AA134" s="305"/>
      <c r="AB134" s="305"/>
      <c r="AC134" s="305"/>
    </row>
    <row r="135" spans="1:29" ht="14.25" x14ac:dyDescent="0.2">
      <c r="A135" s="305"/>
      <c r="B135" s="305"/>
      <c r="C135" s="305"/>
      <c r="D135" s="305"/>
      <c r="E135" s="305"/>
      <c r="F135" s="305"/>
      <c r="G135" s="305"/>
      <c r="H135" s="305"/>
      <c r="I135" s="305"/>
      <c r="J135" s="305"/>
      <c r="K135" s="305"/>
      <c r="L135" s="305"/>
      <c r="M135" s="305"/>
      <c r="N135" s="305"/>
      <c r="O135" s="305"/>
      <c r="P135" s="305"/>
      <c r="Q135" s="305"/>
      <c r="R135" s="305"/>
      <c r="S135" s="127"/>
      <c r="T135" s="305"/>
      <c r="U135" s="305"/>
      <c r="V135" s="305"/>
      <c r="W135" s="305"/>
      <c r="X135" s="305"/>
      <c r="Y135" s="305"/>
      <c r="Z135" s="305"/>
      <c r="AA135" s="305"/>
      <c r="AB135" s="305"/>
      <c r="AC135" s="305"/>
    </row>
    <row r="136" spans="1:29" ht="14.25" x14ac:dyDescent="0.2">
      <c r="A136" s="305"/>
      <c r="B136" s="305"/>
      <c r="C136" s="305"/>
      <c r="D136" s="305"/>
      <c r="E136" s="305"/>
      <c r="F136" s="305"/>
      <c r="G136" s="305"/>
      <c r="H136" s="305"/>
      <c r="I136" s="305"/>
      <c r="J136" s="305"/>
      <c r="K136" s="305"/>
      <c r="L136" s="305"/>
      <c r="M136" s="305"/>
      <c r="N136" s="305"/>
      <c r="O136" s="305"/>
      <c r="P136" s="305"/>
      <c r="Q136" s="305"/>
      <c r="R136" s="305"/>
      <c r="S136" s="127"/>
      <c r="T136" s="305"/>
      <c r="U136" s="305"/>
      <c r="V136" s="305"/>
      <c r="W136" s="305"/>
      <c r="X136" s="305"/>
      <c r="Y136" s="305"/>
      <c r="Z136" s="305"/>
      <c r="AA136" s="305"/>
      <c r="AB136" s="305"/>
      <c r="AC136" s="305"/>
    </row>
    <row r="137" spans="1:29" ht="14.25" x14ac:dyDescent="0.2">
      <c r="A137" s="305"/>
      <c r="B137" s="305"/>
      <c r="C137" s="305"/>
      <c r="D137" s="305"/>
      <c r="E137" s="305"/>
      <c r="F137" s="305"/>
      <c r="G137" s="305"/>
      <c r="H137" s="305"/>
      <c r="I137" s="305"/>
      <c r="J137" s="305"/>
      <c r="K137" s="305"/>
      <c r="L137" s="305"/>
      <c r="M137" s="305"/>
      <c r="N137" s="305"/>
      <c r="O137" s="305"/>
      <c r="P137" s="305"/>
      <c r="Q137" s="305"/>
      <c r="R137" s="305"/>
      <c r="S137" s="127"/>
      <c r="T137" s="305"/>
      <c r="U137" s="305"/>
      <c r="V137" s="305"/>
      <c r="W137" s="305"/>
      <c r="X137" s="305"/>
      <c r="Y137" s="305"/>
      <c r="Z137" s="305"/>
      <c r="AA137" s="305"/>
      <c r="AB137" s="305"/>
      <c r="AC137" s="305"/>
    </row>
    <row r="138" spans="1:29" ht="14.25" x14ac:dyDescent="0.2">
      <c r="A138" s="305"/>
      <c r="B138" s="305"/>
      <c r="C138" s="305"/>
      <c r="D138" s="305"/>
      <c r="E138" s="305"/>
      <c r="F138" s="305"/>
      <c r="G138" s="305"/>
      <c r="H138" s="305"/>
      <c r="I138" s="305"/>
      <c r="J138" s="305"/>
      <c r="K138" s="305"/>
      <c r="L138" s="305"/>
      <c r="M138" s="305"/>
      <c r="N138" s="305"/>
      <c r="O138" s="305"/>
      <c r="P138" s="305"/>
      <c r="Q138" s="305"/>
      <c r="R138" s="305"/>
      <c r="S138" s="127"/>
      <c r="T138" s="305"/>
      <c r="U138" s="305"/>
      <c r="V138" s="305"/>
      <c r="W138" s="305"/>
      <c r="X138" s="305"/>
      <c r="Y138" s="305"/>
      <c r="Z138" s="305"/>
      <c r="AA138" s="305"/>
      <c r="AB138" s="305"/>
      <c r="AC138" s="305"/>
    </row>
    <row r="139" spans="1:29" ht="14.25" x14ac:dyDescent="0.2">
      <c r="A139" s="305"/>
      <c r="B139" s="305"/>
      <c r="C139" s="305"/>
      <c r="D139" s="305"/>
      <c r="E139" s="305"/>
      <c r="F139" s="305"/>
      <c r="G139" s="305"/>
      <c r="H139" s="305"/>
      <c r="I139" s="305"/>
      <c r="J139" s="305"/>
      <c r="K139" s="305"/>
      <c r="L139" s="305"/>
      <c r="M139" s="305"/>
      <c r="N139" s="305"/>
      <c r="O139" s="305"/>
      <c r="P139" s="305"/>
      <c r="Q139" s="305"/>
      <c r="R139" s="305"/>
      <c r="S139" s="127"/>
      <c r="T139" s="305"/>
      <c r="U139" s="305"/>
      <c r="V139" s="305"/>
      <c r="W139" s="305"/>
      <c r="X139" s="305"/>
      <c r="Y139" s="305"/>
      <c r="Z139" s="305"/>
      <c r="AA139" s="305"/>
      <c r="AB139" s="305"/>
      <c r="AC139" s="305"/>
    </row>
    <row r="140" spans="1:29" ht="14.25" x14ac:dyDescent="0.2">
      <c r="A140" s="305"/>
      <c r="B140" s="305"/>
      <c r="C140" s="305"/>
      <c r="D140" s="305"/>
      <c r="E140" s="305"/>
      <c r="F140" s="305"/>
      <c r="G140" s="305"/>
      <c r="H140" s="305"/>
      <c r="I140" s="305"/>
      <c r="J140" s="305"/>
      <c r="K140" s="305"/>
      <c r="L140" s="305"/>
      <c r="M140" s="305"/>
      <c r="N140" s="305"/>
      <c r="O140" s="305"/>
      <c r="P140" s="305"/>
      <c r="Q140" s="305"/>
      <c r="R140" s="305"/>
      <c r="S140" s="127"/>
      <c r="T140" s="305"/>
      <c r="U140" s="305"/>
      <c r="V140" s="305"/>
      <c r="W140" s="305"/>
      <c r="X140" s="305"/>
      <c r="Y140" s="305"/>
      <c r="Z140" s="305"/>
      <c r="AA140" s="305"/>
      <c r="AB140" s="305"/>
      <c r="AC140" s="305"/>
    </row>
    <row r="141" spans="1:29" ht="14.25" x14ac:dyDescent="0.2">
      <c r="A141" s="305"/>
      <c r="B141" s="305"/>
      <c r="C141" s="305"/>
      <c r="D141" s="305"/>
      <c r="E141" s="305"/>
      <c r="F141" s="305"/>
      <c r="G141" s="305"/>
      <c r="H141" s="305"/>
      <c r="I141" s="305"/>
      <c r="J141" s="305"/>
      <c r="K141" s="305"/>
      <c r="L141" s="305"/>
      <c r="M141" s="305"/>
      <c r="N141" s="305"/>
      <c r="O141" s="305"/>
      <c r="P141" s="305"/>
      <c r="Q141" s="305"/>
      <c r="R141" s="305"/>
      <c r="S141" s="127"/>
      <c r="T141" s="305"/>
      <c r="U141" s="305"/>
      <c r="V141" s="305"/>
      <c r="W141" s="305"/>
      <c r="X141" s="305"/>
      <c r="Y141" s="305"/>
      <c r="Z141" s="305"/>
      <c r="AA141" s="305"/>
      <c r="AB141" s="305"/>
      <c r="AC141" s="305"/>
    </row>
    <row r="142" spans="1:29" ht="14.25" x14ac:dyDescent="0.2">
      <c r="A142" s="305"/>
      <c r="B142" s="305"/>
      <c r="C142" s="305"/>
      <c r="D142" s="305"/>
      <c r="E142" s="305"/>
      <c r="F142" s="305"/>
      <c r="G142" s="305"/>
      <c r="H142" s="305"/>
      <c r="I142" s="305"/>
      <c r="J142" s="305"/>
      <c r="K142" s="305"/>
      <c r="L142" s="305"/>
      <c r="M142" s="305"/>
      <c r="N142" s="305"/>
      <c r="O142" s="305"/>
      <c r="P142" s="305"/>
      <c r="Q142" s="305"/>
      <c r="R142" s="305"/>
      <c r="S142" s="127"/>
      <c r="T142" s="305"/>
      <c r="U142" s="305"/>
      <c r="V142" s="305"/>
      <c r="W142" s="305"/>
      <c r="X142" s="305"/>
      <c r="Y142" s="305"/>
      <c r="Z142" s="305"/>
      <c r="AA142" s="305"/>
      <c r="AB142" s="305"/>
      <c r="AC142" s="305"/>
    </row>
    <row r="143" spans="1:29" ht="14.25" x14ac:dyDescent="0.2">
      <c r="A143" s="305"/>
      <c r="B143" s="305"/>
      <c r="C143" s="305"/>
      <c r="D143" s="305"/>
      <c r="E143" s="305"/>
      <c r="F143" s="305"/>
      <c r="G143" s="305"/>
      <c r="H143" s="305"/>
      <c r="I143" s="305"/>
      <c r="J143" s="305"/>
      <c r="K143" s="305"/>
      <c r="L143" s="305"/>
      <c r="M143" s="305"/>
      <c r="N143" s="305"/>
      <c r="O143" s="305"/>
      <c r="P143" s="305"/>
      <c r="Q143" s="305"/>
      <c r="R143" s="305"/>
      <c r="S143" s="127"/>
      <c r="T143" s="305"/>
      <c r="U143" s="305"/>
      <c r="V143" s="305"/>
      <c r="W143" s="305"/>
      <c r="X143" s="305"/>
      <c r="Y143" s="305"/>
      <c r="Z143" s="305"/>
      <c r="AA143" s="305"/>
      <c r="AB143" s="305"/>
      <c r="AC143" s="305"/>
    </row>
    <row r="144" spans="1:29" ht="14.25" x14ac:dyDescent="0.2">
      <c r="A144" s="305"/>
      <c r="B144" s="305"/>
      <c r="C144" s="305"/>
      <c r="D144" s="305"/>
      <c r="E144" s="305"/>
      <c r="F144" s="305"/>
      <c r="G144" s="305"/>
      <c r="H144" s="305"/>
      <c r="I144" s="305"/>
      <c r="J144" s="305"/>
      <c r="K144" s="305"/>
      <c r="L144" s="305"/>
      <c r="M144" s="305"/>
      <c r="N144" s="305"/>
      <c r="O144" s="305"/>
      <c r="P144" s="305"/>
      <c r="Q144" s="305"/>
      <c r="R144" s="305"/>
      <c r="S144" s="127"/>
      <c r="T144" s="305"/>
      <c r="U144" s="305"/>
      <c r="V144" s="305"/>
      <c r="W144" s="305"/>
      <c r="X144" s="305"/>
      <c r="Y144" s="305"/>
      <c r="Z144" s="305"/>
      <c r="AA144" s="305"/>
      <c r="AB144" s="305"/>
      <c r="AC144" s="305"/>
    </row>
    <row r="145" spans="1:29" ht="14.25" x14ac:dyDescent="0.2">
      <c r="A145" s="305"/>
      <c r="B145" s="305"/>
      <c r="C145" s="305"/>
      <c r="D145" s="305"/>
      <c r="E145" s="305"/>
      <c r="F145" s="305"/>
      <c r="G145" s="305"/>
      <c r="H145" s="305"/>
      <c r="I145" s="305"/>
      <c r="J145" s="305"/>
      <c r="K145" s="305"/>
      <c r="L145" s="305"/>
      <c r="M145" s="305"/>
      <c r="N145" s="305"/>
      <c r="O145" s="305"/>
      <c r="P145" s="305"/>
      <c r="Q145" s="305"/>
      <c r="R145" s="305"/>
      <c r="S145" s="127"/>
      <c r="T145" s="305"/>
      <c r="U145" s="305"/>
      <c r="V145" s="305"/>
      <c r="W145" s="305"/>
      <c r="X145" s="305"/>
      <c r="Y145" s="305"/>
      <c r="Z145" s="305"/>
      <c r="AA145" s="305"/>
      <c r="AB145" s="305"/>
      <c r="AC145" s="305"/>
    </row>
    <row r="146" spans="1:29" ht="14.25" x14ac:dyDescent="0.2">
      <c r="A146" s="305"/>
      <c r="B146" s="305"/>
      <c r="C146" s="305"/>
      <c r="D146" s="305"/>
      <c r="E146" s="305"/>
      <c r="F146" s="305"/>
      <c r="G146" s="305"/>
      <c r="H146" s="305"/>
      <c r="I146" s="305"/>
      <c r="J146" s="305"/>
      <c r="K146" s="305"/>
      <c r="L146" s="305"/>
      <c r="M146" s="305"/>
      <c r="N146" s="305"/>
      <c r="O146" s="305"/>
      <c r="P146" s="305"/>
      <c r="Q146" s="305"/>
      <c r="R146" s="305"/>
      <c r="S146" s="127"/>
      <c r="T146" s="305"/>
      <c r="U146" s="305"/>
      <c r="V146" s="305"/>
      <c r="W146" s="305"/>
      <c r="X146" s="305"/>
      <c r="Y146" s="305"/>
      <c r="Z146" s="305"/>
      <c r="AA146" s="305"/>
      <c r="AB146" s="305"/>
      <c r="AC146" s="305"/>
    </row>
    <row r="147" spans="1:29" ht="14.25" x14ac:dyDescent="0.2">
      <c r="A147" s="305"/>
      <c r="B147" s="305"/>
      <c r="C147" s="305"/>
      <c r="D147" s="305"/>
      <c r="E147" s="305"/>
      <c r="F147" s="305"/>
      <c r="G147" s="305"/>
      <c r="H147" s="305"/>
      <c r="I147" s="305"/>
      <c r="J147" s="305"/>
      <c r="K147" s="305"/>
      <c r="L147" s="305"/>
      <c r="M147" s="305"/>
      <c r="N147" s="305"/>
      <c r="O147" s="305"/>
      <c r="P147" s="305"/>
      <c r="Q147" s="305"/>
      <c r="R147" s="305"/>
      <c r="S147" s="127"/>
      <c r="T147" s="305"/>
      <c r="U147" s="305"/>
      <c r="V147" s="305"/>
      <c r="W147" s="305"/>
      <c r="X147" s="305"/>
      <c r="Y147" s="305"/>
      <c r="Z147" s="305"/>
      <c r="AA147" s="305"/>
      <c r="AB147" s="305"/>
      <c r="AC147" s="305"/>
    </row>
    <row r="148" spans="1:29" ht="14.25" x14ac:dyDescent="0.2">
      <c r="A148" s="305"/>
      <c r="B148" s="305"/>
      <c r="C148" s="305"/>
      <c r="D148" s="305"/>
      <c r="E148" s="305"/>
      <c r="F148" s="305"/>
      <c r="G148" s="305"/>
      <c r="H148" s="305"/>
      <c r="I148" s="305"/>
      <c r="J148" s="305"/>
      <c r="K148" s="305"/>
      <c r="L148" s="305"/>
      <c r="M148" s="305"/>
      <c r="N148" s="305"/>
      <c r="O148" s="305"/>
      <c r="P148" s="305"/>
      <c r="Q148" s="305"/>
      <c r="R148" s="305"/>
      <c r="S148" s="127"/>
      <c r="T148" s="305"/>
      <c r="U148" s="305"/>
      <c r="V148" s="305"/>
      <c r="W148" s="305"/>
      <c r="X148" s="305"/>
      <c r="Y148" s="305"/>
      <c r="Z148" s="305"/>
      <c r="AA148" s="305"/>
      <c r="AB148" s="305"/>
      <c r="AC148" s="305"/>
    </row>
    <row r="149" spans="1:29" ht="14.25" x14ac:dyDescent="0.2">
      <c r="A149" s="305"/>
      <c r="B149" s="305"/>
      <c r="C149" s="305"/>
      <c r="D149" s="305"/>
      <c r="E149" s="305"/>
      <c r="F149" s="305"/>
      <c r="G149" s="305"/>
      <c r="H149" s="305"/>
      <c r="I149" s="305"/>
      <c r="J149" s="305"/>
      <c r="K149" s="305"/>
      <c r="L149" s="305"/>
      <c r="M149" s="305"/>
      <c r="N149" s="305"/>
      <c r="O149" s="305"/>
      <c r="P149" s="305"/>
      <c r="Q149" s="305"/>
      <c r="R149" s="305"/>
      <c r="S149" s="127"/>
      <c r="T149" s="305"/>
      <c r="U149" s="305"/>
      <c r="V149" s="305"/>
      <c r="W149" s="305"/>
      <c r="X149" s="305"/>
      <c r="Y149" s="305"/>
      <c r="Z149" s="305"/>
      <c r="AA149" s="305"/>
      <c r="AB149" s="305"/>
      <c r="AC149" s="305"/>
    </row>
    <row r="150" spans="1:29" ht="14.25" x14ac:dyDescent="0.2">
      <c r="A150" s="305"/>
      <c r="B150" s="305"/>
      <c r="C150" s="305"/>
      <c r="D150" s="305"/>
      <c r="E150" s="305"/>
      <c r="F150" s="305"/>
      <c r="G150" s="305"/>
      <c r="H150" s="305"/>
      <c r="I150" s="305"/>
      <c r="J150" s="305"/>
      <c r="K150" s="305"/>
      <c r="L150" s="305"/>
      <c r="M150" s="305"/>
      <c r="N150" s="305"/>
      <c r="O150" s="305"/>
      <c r="P150" s="305"/>
      <c r="Q150" s="305"/>
      <c r="R150" s="305"/>
      <c r="S150" s="127"/>
      <c r="T150" s="305"/>
      <c r="U150" s="305"/>
      <c r="V150" s="305"/>
      <c r="W150" s="305"/>
      <c r="X150" s="305"/>
      <c r="Y150" s="305"/>
      <c r="Z150" s="305"/>
      <c r="AA150" s="305"/>
      <c r="AB150" s="305"/>
      <c r="AC150" s="305"/>
    </row>
    <row r="151" spans="1:29" ht="14.25" x14ac:dyDescent="0.2">
      <c r="A151" s="305"/>
      <c r="B151" s="305"/>
      <c r="C151" s="305"/>
      <c r="D151" s="305"/>
      <c r="E151" s="305"/>
      <c r="F151" s="305"/>
      <c r="G151" s="305"/>
      <c r="H151" s="305"/>
      <c r="I151" s="305"/>
      <c r="J151" s="305"/>
      <c r="K151" s="305"/>
      <c r="L151" s="305"/>
      <c r="M151" s="305"/>
      <c r="N151" s="305"/>
      <c r="O151" s="305"/>
      <c r="P151" s="305"/>
      <c r="Q151" s="305"/>
      <c r="R151" s="305"/>
      <c r="S151" s="127"/>
      <c r="T151" s="305"/>
      <c r="U151" s="305"/>
      <c r="V151" s="305"/>
      <c r="W151" s="305"/>
      <c r="X151" s="305"/>
      <c r="Y151" s="305"/>
      <c r="Z151" s="305"/>
      <c r="AA151" s="305"/>
      <c r="AB151" s="305"/>
      <c r="AC151" s="305"/>
    </row>
    <row r="152" spans="1:29" ht="14.25" x14ac:dyDescent="0.2">
      <c r="A152" s="305"/>
      <c r="B152" s="305"/>
      <c r="C152" s="305"/>
      <c r="D152" s="305"/>
      <c r="E152" s="305"/>
      <c r="F152" s="305"/>
      <c r="G152" s="305"/>
      <c r="H152" s="305"/>
      <c r="I152" s="305"/>
      <c r="J152" s="305"/>
      <c r="K152" s="305"/>
      <c r="L152" s="305"/>
      <c r="M152" s="305"/>
      <c r="N152" s="305"/>
      <c r="O152" s="305"/>
      <c r="P152" s="305"/>
      <c r="Q152" s="305"/>
      <c r="R152" s="305"/>
      <c r="S152" s="127"/>
      <c r="T152" s="305"/>
      <c r="U152" s="305"/>
      <c r="V152" s="305"/>
      <c r="W152" s="305"/>
      <c r="X152" s="305"/>
      <c r="Y152" s="305"/>
      <c r="Z152" s="305"/>
      <c r="AA152" s="305"/>
      <c r="AB152" s="305"/>
      <c r="AC152" s="305"/>
    </row>
    <row r="153" spans="1:29" ht="14.25" x14ac:dyDescent="0.2">
      <c r="A153" s="305"/>
      <c r="B153" s="305"/>
      <c r="C153" s="305"/>
      <c r="D153" s="305"/>
      <c r="E153" s="305"/>
      <c r="F153" s="305"/>
      <c r="G153" s="305"/>
      <c r="H153" s="305"/>
      <c r="I153" s="305"/>
      <c r="J153" s="305"/>
      <c r="K153" s="305"/>
      <c r="L153" s="305"/>
      <c r="M153" s="305"/>
      <c r="N153" s="305"/>
      <c r="O153" s="305"/>
      <c r="P153" s="305"/>
      <c r="Q153" s="305"/>
      <c r="R153" s="305"/>
      <c r="S153" s="127"/>
      <c r="T153" s="305"/>
      <c r="U153" s="305"/>
      <c r="V153" s="305"/>
      <c r="W153" s="305"/>
      <c r="X153" s="305"/>
      <c r="Y153" s="305"/>
      <c r="Z153" s="305"/>
      <c r="AA153" s="305"/>
      <c r="AB153" s="305"/>
      <c r="AC153" s="305"/>
    </row>
    <row r="154" spans="1:29" ht="14.25" x14ac:dyDescent="0.2">
      <c r="A154" s="305"/>
      <c r="B154" s="305"/>
      <c r="C154" s="305"/>
      <c r="D154" s="305"/>
      <c r="E154" s="305"/>
      <c r="F154" s="305"/>
      <c r="G154" s="305"/>
      <c r="H154" s="305"/>
      <c r="I154" s="305"/>
      <c r="J154" s="305"/>
      <c r="K154" s="305"/>
      <c r="L154" s="305"/>
      <c r="M154" s="305"/>
      <c r="N154" s="305"/>
      <c r="O154" s="305"/>
      <c r="P154" s="305"/>
      <c r="Q154" s="305"/>
      <c r="R154" s="305"/>
      <c r="S154" s="127"/>
      <c r="T154" s="305"/>
      <c r="U154" s="305"/>
      <c r="V154" s="305"/>
      <c r="W154" s="305"/>
      <c r="X154" s="305"/>
      <c r="Y154" s="305"/>
      <c r="Z154" s="305"/>
      <c r="AA154" s="305"/>
      <c r="AB154" s="305"/>
      <c r="AC154" s="305"/>
    </row>
    <row r="155" spans="1:29" ht="14.25" x14ac:dyDescent="0.2">
      <c r="A155" s="305"/>
      <c r="B155" s="305"/>
      <c r="C155" s="305"/>
      <c r="D155" s="305"/>
      <c r="E155" s="305"/>
      <c r="F155" s="305"/>
      <c r="G155" s="305"/>
      <c r="H155" s="305"/>
      <c r="I155" s="305"/>
      <c r="J155" s="305"/>
      <c r="K155" s="305"/>
      <c r="L155" s="305"/>
      <c r="M155" s="305"/>
      <c r="N155" s="305"/>
      <c r="O155" s="305"/>
      <c r="P155" s="305"/>
      <c r="Q155" s="305"/>
      <c r="R155" s="305"/>
      <c r="S155" s="127"/>
      <c r="T155" s="305"/>
      <c r="U155" s="305"/>
      <c r="V155" s="305"/>
      <c r="W155" s="305"/>
      <c r="X155" s="305"/>
      <c r="Y155" s="305"/>
      <c r="Z155" s="305"/>
      <c r="AA155" s="305"/>
      <c r="AB155" s="305"/>
      <c r="AC155" s="305"/>
    </row>
    <row r="156" spans="1:29" ht="14.25" x14ac:dyDescent="0.2">
      <c r="A156" s="305"/>
      <c r="B156" s="305"/>
      <c r="C156" s="305"/>
      <c r="D156" s="305"/>
      <c r="E156" s="305"/>
      <c r="F156" s="305"/>
      <c r="G156" s="305"/>
      <c r="H156" s="305"/>
      <c r="I156" s="305"/>
      <c r="J156" s="305"/>
      <c r="K156" s="305"/>
      <c r="L156" s="305"/>
      <c r="M156" s="305"/>
      <c r="N156" s="305"/>
      <c r="O156" s="305"/>
      <c r="P156" s="305"/>
      <c r="Q156" s="305"/>
      <c r="R156" s="305"/>
      <c r="S156" s="127"/>
      <c r="T156" s="305"/>
      <c r="U156" s="305"/>
      <c r="V156" s="305"/>
      <c r="W156" s="305"/>
      <c r="X156" s="305"/>
      <c r="Y156" s="305"/>
      <c r="Z156" s="305"/>
      <c r="AA156" s="305"/>
      <c r="AB156" s="305"/>
      <c r="AC156" s="305"/>
    </row>
    <row r="157" spans="1:29" ht="14.25" x14ac:dyDescent="0.2">
      <c r="A157" s="305"/>
      <c r="B157" s="305"/>
      <c r="C157" s="305"/>
      <c r="D157" s="305"/>
      <c r="E157" s="305"/>
      <c r="F157" s="305"/>
      <c r="G157" s="305"/>
      <c r="H157" s="305"/>
      <c r="I157" s="305"/>
      <c r="J157" s="305"/>
      <c r="K157" s="305"/>
      <c r="L157" s="305"/>
      <c r="M157" s="305"/>
      <c r="N157" s="305"/>
      <c r="O157" s="305"/>
      <c r="P157" s="305"/>
      <c r="Q157" s="305"/>
      <c r="R157" s="305"/>
      <c r="S157" s="127"/>
      <c r="T157" s="305"/>
      <c r="U157" s="305"/>
      <c r="V157" s="305"/>
      <c r="W157" s="305"/>
      <c r="X157" s="305"/>
      <c r="Y157" s="305"/>
      <c r="Z157" s="305"/>
      <c r="AA157" s="305"/>
      <c r="AB157" s="305"/>
      <c r="AC157" s="305"/>
    </row>
    <row r="158" spans="1:29" ht="14.25" x14ac:dyDescent="0.2">
      <c r="A158" s="305"/>
      <c r="B158" s="305"/>
      <c r="C158" s="305"/>
      <c r="D158" s="305"/>
      <c r="E158" s="305"/>
      <c r="F158" s="305"/>
      <c r="G158" s="305"/>
      <c r="H158" s="305"/>
      <c r="I158" s="305"/>
      <c r="J158" s="305"/>
      <c r="K158" s="305"/>
      <c r="L158" s="305"/>
      <c r="M158" s="305"/>
      <c r="N158" s="305"/>
      <c r="O158" s="305"/>
      <c r="P158" s="305"/>
      <c r="Q158" s="305"/>
      <c r="R158" s="305"/>
      <c r="S158" s="127"/>
      <c r="T158" s="305"/>
      <c r="U158" s="305"/>
      <c r="V158" s="305"/>
      <c r="W158" s="305"/>
      <c r="X158" s="305"/>
      <c r="Y158" s="305"/>
      <c r="Z158" s="305"/>
      <c r="AA158" s="305"/>
      <c r="AB158" s="305"/>
      <c r="AC158" s="305"/>
    </row>
    <row r="159" spans="1:29" ht="14.25" x14ac:dyDescent="0.2">
      <c r="A159" s="305"/>
      <c r="B159" s="305"/>
      <c r="C159" s="305"/>
      <c r="D159" s="305"/>
      <c r="E159" s="305"/>
      <c r="F159" s="305"/>
      <c r="G159" s="305"/>
      <c r="H159" s="305"/>
      <c r="I159" s="305"/>
      <c r="J159" s="305"/>
      <c r="K159" s="305"/>
      <c r="L159" s="305"/>
      <c r="M159" s="305"/>
      <c r="N159" s="305"/>
      <c r="O159" s="305"/>
      <c r="P159" s="305"/>
      <c r="Q159" s="305"/>
      <c r="R159" s="305"/>
      <c r="S159" s="127"/>
      <c r="T159" s="305"/>
      <c r="U159" s="305"/>
      <c r="V159" s="305"/>
      <c r="W159" s="305"/>
      <c r="X159" s="305"/>
      <c r="Y159" s="305"/>
      <c r="Z159" s="305"/>
      <c r="AA159" s="305"/>
      <c r="AB159" s="305"/>
      <c r="AC159" s="305"/>
    </row>
    <row r="160" spans="1:29" ht="14.25" x14ac:dyDescent="0.2">
      <c r="A160" s="305"/>
      <c r="B160" s="305"/>
      <c r="C160" s="305"/>
      <c r="D160" s="305"/>
      <c r="E160" s="305"/>
      <c r="F160" s="305"/>
      <c r="G160" s="305"/>
      <c r="H160" s="305"/>
      <c r="I160" s="305"/>
      <c r="J160" s="305"/>
      <c r="K160" s="305"/>
      <c r="L160" s="305"/>
      <c r="M160" s="305"/>
      <c r="N160" s="305"/>
      <c r="O160" s="305"/>
      <c r="P160" s="305"/>
      <c r="Q160" s="305"/>
      <c r="R160" s="305"/>
      <c r="S160" s="127"/>
      <c r="T160" s="305"/>
      <c r="U160" s="305"/>
      <c r="V160" s="305"/>
      <c r="W160" s="305"/>
      <c r="X160" s="305"/>
      <c r="Y160" s="305"/>
      <c r="Z160" s="305"/>
      <c r="AA160" s="305"/>
      <c r="AB160" s="305"/>
      <c r="AC160" s="305"/>
    </row>
    <row r="161" spans="1:29" ht="14.25" x14ac:dyDescent="0.2">
      <c r="A161" s="305"/>
      <c r="B161" s="305"/>
      <c r="C161" s="305"/>
      <c r="D161" s="305"/>
      <c r="E161" s="305"/>
      <c r="F161" s="305"/>
      <c r="G161" s="305"/>
      <c r="H161" s="305"/>
      <c r="I161" s="305"/>
      <c r="J161" s="305"/>
      <c r="K161" s="305"/>
      <c r="L161" s="305"/>
      <c r="M161" s="305"/>
      <c r="N161" s="305"/>
      <c r="O161" s="305"/>
      <c r="P161" s="305"/>
      <c r="Q161" s="305"/>
      <c r="R161" s="305"/>
      <c r="S161" s="127"/>
      <c r="T161" s="305"/>
      <c r="U161" s="305"/>
      <c r="V161" s="305"/>
      <c r="W161" s="305"/>
      <c r="X161" s="305"/>
      <c r="Y161" s="305"/>
      <c r="Z161" s="305"/>
      <c r="AA161" s="305"/>
      <c r="AB161" s="305"/>
      <c r="AC161" s="305"/>
    </row>
    <row r="162" spans="1:29" ht="14.25" x14ac:dyDescent="0.2">
      <c r="A162" s="305"/>
      <c r="B162" s="305"/>
      <c r="C162" s="305"/>
      <c r="D162" s="305"/>
      <c r="E162" s="305"/>
      <c r="F162" s="305"/>
      <c r="G162" s="305"/>
      <c r="H162" s="305"/>
      <c r="I162" s="305"/>
      <c r="J162" s="305"/>
      <c r="K162" s="305"/>
      <c r="L162" s="305"/>
      <c r="M162" s="305"/>
      <c r="N162" s="305"/>
      <c r="O162" s="305"/>
      <c r="P162" s="305"/>
      <c r="Q162" s="305"/>
      <c r="R162" s="305"/>
      <c r="S162" s="127"/>
      <c r="T162" s="305"/>
      <c r="U162" s="305"/>
      <c r="V162" s="305"/>
      <c r="W162" s="305"/>
      <c r="X162" s="305"/>
      <c r="Y162" s="305"/>
      <c r="Z162" s="305"/>
      <c r="AA162" s="305"/>
      <c r="AB162" s="305"/>
      <c r="AC162" s="305"/>
    </row>
    <row r="163" spans="1:29" ht="14.25" x14ac:dyDescent="0.2">
      <c r="A163" s="305"/>
      <c r="B163" s="305"/>
      <c r="C163" s="305"/>
      <c r="D163" s="305"/>
      <c r="E163" s="305"/>
      <c r="F163" s="305"/>
      <c r="G163" s="305"/>
      <c r="H163" s="305"/>
      <c r="I163" s="305"/>
      <c r="J163" s="305"/>
      <c r="K163" s="305"/>
      <c r="L163" s="305"/>
      <c r="M163" s="305"/>
      <c r="N163" s="305"/>
      <c r="O163" s="305"/>
      <c r="P163" s="305"/>
      <c r="Q163" s="305"/>
      <c r="R163" s="305"/>
      <c r="S163" s="127"/>
      <c r="T163" s="305"/>
      <c r="U163" s="305"/>
      <c r="V163" s="305"/>
      <c r="W163" s="305"/>
      <c r="X163" s="305"/>
      <c r="Y163" s="305"/>
      <c r="Z163" s="305"/>
      <c r="AA163" s="305"/>
      <c r="AB163" s="305"/>
      <c r="AC163" s="305"/>
    </row>
    <row r="164" spans="1:29" ht="14.25" x14ac:dyDescent="0.2">
      <c r="A164" s="305"/>
      <c r="B164" s="305"/>
      <c r="C164" s="305"/>
      <c r="D164" s="305"/>
      <c r="E164" s="305"/>
      <c r="F164" s="305"/>
      <c r="G164" s="305"/>
      <c r="H164" s="305"/>
      <c r="I164" s="305"/>
      <c r="J164" s="305"/>
      <c r="K164" s="305"/>
      <c r="L164" s="305"/>
      <c r="M164" s="305"/>
      <c r="N164" s="305"/>
      <c r="O164" s="305"/>
      <c r="P164" s="305"/>
      <c r="Q164" s="305"/>
      <c r="R164" s="305"/>
      <c r="S164" s="127"/>
      <c r="T164" s="305"/>
      <c r="U164" s="305"/>
      <c r="V164" s="305"/>
      <c r="W164" s="305"/>
      <c r="X164" s="305"/>
      <c r="Y164" s="305"/>
      <c r="Z164" s="305"/>
      <c r="AA164" s="305"/>
      <c r="AB164" s="305"/>
      <c r="AC164" s="305"/>
    </row>
    <row r="165" spans="1:29" ht="14.25" x14ac:dyDescent="0.2">
      <c r="A165" s="305"/>
      <c r="B165" s="305"/>
      <c r="C165" s="305"/>
      <c r="D165" s="305"/>
      <c r="E165" s="305"/>
      <c r="F165" s="305"/>
      <c r="G165" s="305"/>
      <c r="H165" s="305"/>
      <c r="I165" s="305"/>
      <c r="J165" s="305"/>
      <c r="K165" s="305"/>
      <c r="L165" s="305"/>
      <c r="M165" s="305"/>
      <c r="N165" s="305"/>
      <c r="O165" s="305"/>
      <c r="P165" s="305"/>
      <c r="Q165" s="305"/>
      <c r="R165" s="305"/>
      <c r="S165" s="127"/>
      <c r="T165" s="305"/>
      <c r="U165" s="305"/>
      <c r="V165" s="305"/>
      <c r="W165" s="305"/>
      <c r="X165" s="305"/>
      <c r="Y165" s="305"/>
      <c r="Z165" s="305"/>
      <c r="AA165" s="305"/>
      <c r="AB165" s="305"/>
      <c r="AC165" s="305"/>
    </row>
    <row r="166" spans="1:29" ht="14.25" x14ac:dyDescent="0.2">
      <c r="A166" s="305"/>
      <c r="B166" s="305"/>
      <c r="C166" s="305"/>
      <c r="D166" s="305"/>
      <c r="E166" s="305"/>
      <c r="F166" s="305"/>
      <c r="G166" s="305"/>
      <c r="H166" s="305"/>
      <c r="I166" s="305"/>
      <c r="J166" s="305"/>
      <c r="K166" s="305"/>
      <c r="L166" s="305"/>
      <c r="M166" s="305"/>
      <c r="N166" s="305"/>
      <c r="O166" s="305"/>
      <c r="P166" s="305"/>
      <c r="Q166" s="305"/>
      <c r="R166" s="305"/>
      <c r="S166" s="127"/>
      <c r="T166" s="305"/>
      <c r="U166" s="305"/>
      <c r="V166" s="305"/>
      <c r="W166" s="305"/>
      <c r="X166" s="305"/>
      <c r="Y166" s="305"/>
      <c r="Z166" s="305"/>
      <c r="AA166" s="305"/>
      <c r="AB166" s="305"/>
      <c r="AC166" s="305"/>
    </row>
    <row r="167" spans="1:29" ht="14.25" x14ac:dyDescent="0.2">
      <c r="A167" s="305"/>
      <c r="B167" s="305"/>
      <c r="C167" s="305"/>
      <c r="D167" s="305"/>
      <c r="E167" s="305"/>
      <c r="F167" s="305"/>
      <c r="G167" s="305"/>
      <c r="H167" s="305"/>
      <c r="I167" s="305"/>
      <c r="J167" s="305"/>
      <c r="K167" s="305"/>
      <c r="L167" s="305"/>
      <c r="M167" s="305"/>
      <c r="N167" s="305"/>
      <c r="O167" s="305"/>
      <c r="P167" s="305"/>
      <c r="Q167" s="305"/>
      <c r="R167" s="305"/>
      <c r="S167" s="127"/>
      <c r="T167" s="305"/>
      <c r="U167" s="305"/>
      <c r="V167" s="305"/>
      <c r="W167" s="305"/>
      <c r="X167" s="305"/>
      <c r="Y167" s="305"/>
      <c r="Z167" s="305"/>
      <c r="AA167" s="305"/>
      <c r="AB167" s="305"/>
      <c r="AC167" s="305"/>
    </row>
    <row r="168" spans="1:29" ht="14.25" x14ac:dyDescent="0.2">
      <c r="A168" s="305"/>
      <c r="B168" s="305"/>
      <c r="C168" s="305"/>
      <c r="D168" s="305"/>
      <c r="E168" s="305"/>
      <c r="F168" s="305"/>
      <c r="G168" s="305"/>
      <c r="H168" s="305"/>
      <c r="I168" s="305"/>
      <c r="J168" s="305"/>
      <c r="K168" s="305"/>
      <c r="L168" s="305"/>
      <c r="M168" s="305"/>
      <c r="N168" s="305"/>
      <c r="O168" s="305"/>
      <c r="P168" s="305"/>
      <c r="Q168" s="305"/>
      <c r="R168" s="305"/>
      <c r="S168" s="127"/>
      <c r="T168" s="305"/>
      <c r="U168" s="305"/>
      <c r="V168" s="305"/>
      <c r="W168" s="305"/>
      <c r="X168" s="305"/>
      <c r="Y168" s="305"/>
      <c r="Z168" s="305"/>
      <c r="AA168" s="305"/>
      <c r="AB168" s="305"/>
      <c r="AC168" s="305"/>
    </row>
    <row r="169" spans="1:29" ht="14.25" x14ac:dyDescent="0.2">
      <c r="A169" s="305"/>
      <c r="B169" s="305"/>
      <c r="C169" s="305"/>
      <c r="D169" s="305"/>
      <c r="E169" s="305"/>
      <c r="F169" s="305"/>
      <c r="G169" s="305"/>
      <c r="H169" s="305"/>
      <c r="I169" s="305"/>
      <c r="J169" s="305"/>
      <c r="K169" s="305"/>
      <c r="L169" s="305"/>
      <c r="M169" s="305"/>
      <c r="N169" s="305"/>
      <c r="O169" s="305"/>
      <c r="P169" s="305"/>
      <c r="Q169" s="305"/>
      <c r="R169" s="305"/>
      <c r="S169" s="127"/>
      <c r="T169" s="305"/>
      <c r="U169" s="305"/>
      <c r="V169" s="305"/>
      <c r="W169" s="305"/>
      <c r="X169" s="305"/>
      <c r="Y169" s="305"/>
      <c r="Z169" s="305"/>
      <c r="AA169" s="305"/>
      <c r="AB169" s="305"/>
      <c r="AC169" s="305"/>
    </row>
    <row r="170" spans="1:29" ht="14.25" x14ac:dyDescent="0.2">
      <c r="A170" s="305"/>
      <c r="B170" s="305"/>
      <c r="C170" s="305"/>
      <c r="D170" s="305"/>
      <c r="E170" s="305"/>
      <c r="F170" s="305"/>
      <c r="G170" s="305"/>
      <c r="H170" s="305"/>
      <c r="I170" s="305"/>
      <c r="J170" s="305"/>
      <c r="K170" s="305"/>
      <c r="L170" s="305"/>
      <c r="M170" s="305"/>
      <c r="N170" s="305"/>
      <c r="O170" s="305"/>
      <c r="P170" s="305"/>
      <c r="Q170" s="305"/>
      <c r="R170" s="305"/>
      <c r="S170" s="127"/>
      <c r="T170" s="305"/>
      <c r="U170" s="305"/>
      <c r="V170" s="305"/>
      <c r="W170" s="305"/>
      <c r="X170" s="305"/>
      <c r="Y170" s="305"/>
      <c r="Z170" s="305"/>
      <c r="AA170" s="305"/>
      <c r="AB170" s="305"/>
      <c r="AC170" s="305"/>
    </row>
    <row r="171" spans="1:29" ht="14.25" x14ac:dyDescent="0.2">
      <c r="A171" s="305"/>
      <c r="B171" s="305"/>
      <c r="C171" s="305"/>
      <c r="D171" s="305"/>
      <c r="E171" s="305"/>
      <c r="F171" s="305"/>
      <c r="G171" s="305"/>
      <c r="H171" s="305"/>
      <c r="I171" s="305"/>
      <c r="J171" s="305"/>
      <c r="K171" s="305"/>
      <c r="L171" s="305"/>
      <c r="M171" s="305"/>
      <c r="N171" s="305"/>
      <c r="O171" s="305"/>
      <c r="P171" s="305"/>
      <c r="Q171" s="305"/>
      <c r="R171" s="305"/>
      <c r="S171" s="127"/>
      <c r="T171" s="305"/>
      <c r="U171" s="305"/>
      <c r="V171" s="305"/>
      <c r="W171" s="305"/>
      <c r="X171" s="305"/>
      <c r="Y171" s="305"/>
      <c r="Z171" s="305"/>
      <c r="AA171" s="305"/>
      <c r="AB171" s="305"/>
      <c r="AC171" s="305"/>
    </row>
    <row r="172" spans="1:29" ht="14.25" x14ac:dyDescent="0.2">
      <c r="A172" s="305"/>
      <c r="B172" s="305"/>
      <c r="C172" s="305"/>
      <c r="D172" s="305"/>
      <c r="E172" s="305"/>
      <c r="F172" s="305"/>
      <c r="G172" s="305"/>
      <c r="H172" s="305"/>
      <c r="I172" s="305"/>
      <c r="J172" s="305"/>
      <c r="K172" s="305"/>
      <c r="L172" s="305"/>
      <c r="M172" s="305"/>
      <c r="N172" s="305"/>
      <c r="O172" s="305"/>
      <c r="P172" s="305"/>
      <c r="Q172" s="305"/>
      <c r="R172" s="305"/>
      <c r="S172" s="127"/>
      <c r="T172" s="305"/>
      <c r="U172" s="305"/>
      <c r="V172" s="305"/>
      <c r="W172" s="305"/>
      <c r="X172" s="305"/>
      <c r="Y172" s="305"/>
      <c r="Z172" s="305"/>
      <c r="AA172" s="305"/>
      <c r="AB172" s="305"/>
      <c r="AC172" s="305"/>
    </row>
    <row r="173" spans="1:29" ht="14.25" x14ac:dyDescent="0.2">
      <c r="A173" s="305"/>
      <c r="B173" s="305"/>
      <c r="C173" s="305"/>
      <c r="D173" s="305"/>
      <c r="E173" s="305"/>
      <c r="F173" s="305"/>
      <c r="G173" s="305"/>
      <c r="H173" s="305"/>
      <c r="I173" s="305"/>
      <c r="J173" s="305"/>
      <c r="K173" s="305"/>
      <c r="L173" s="305"/>
      <c r="M173" s="305"/>
      <c r="N173" s="305"/>
      <c r="O173" s="305"/>
      <c r="P173" s="305"/>
      <c r="Q173" s="305"/>
      <c r="R173" s="305"/>
      <c r="S173" s="127"/>
      <c r="T173" s="305"/>
      <c r="U173" s="305"/>
      <c r="V173" s="305"/>
      <c r="W173" s="305"/>
      <c r="X173" s="305"/>
      <c r="Y173" s="305"/>
      <c r="Z173" s="305"/>
      <c r="AA173" s="305"/>
      <c r="AB173" s="305"/>
      <c r="AC173" s="305"/>
    </row>
    <row r="174" spans="1:29" ht="14.25" x14ac:dyDescent="0.2">
      <c r="A174" s="305"/>
      <c r="B174" s="305"/>
      <c r="C174" s="305"/>
      <c r="D174" s="305"/>
      <c r="E174" s="305"/>
      <c r="F174" s="305"/>
      <c r="G174" s="305"/>
      <c r="H174" s="305"/>
      <c r="I174" s="305"/>
      <c r="J174" s="305"/>
      <c r="K174" s="305"/>
      <c r="L174" s="305"/>
      <c r="M174" s="305"/>
      <c r="N174" s="305"/>
      <c r="O174" s="305"/>
      <c r="P174" s="305"/>
      <c r="Q174" s="305"/>
      <c r="R174" s="305"/>
      <c r="S174" s="127"/>
      <c r="T174" s="305"/>
      <c r="U174" s="305"/>
      <c r="V174" s="305"/>
      <c r="W174" s="305"/>
      <c r="X174" s="305"/>
      <c r="Y174" s="305"/>
      <c r="Z174" s="305"/>
      <c r="AA174" s="305"/>
      <c r="AB174" s="305"/>
      <c r="AC174" s="305"/>
    </row>
    <row r="175" spans="1:29" ht="14.25" x14ac:dyDescent="0.2">
      <c r="A175" s="305"/>
      <c r="B175" s="305"/>
      <c r="C175" s="305"/>
      <c r="D175" s="305"/>
      <c r="E175" s="305"/>
      <c r="F175" s="305"/>
      <c r="G175" s="305"/>
      <c r="H175" s="305"/>
      <c r="I175" s="305"/>
      <c r="J175" s="305"/>
      <c r="K175" s="305"/>
      <c r="L175" s="305"/>
      <c r="M175" s="305"/>
      <c r="N175" s="305"/>
      <c r="O175" s="305"/>
      <c r="P175" s="305"/>
      <c r="Q175" s="305"/>
      <c r="R175" s="305"/>
      <c r="S175" s="127"/>
      <c r="T175" s="305"/>
      <c r="U175" s="305"/>
      <c r="V175" s="305"/>
      <c r="W175" s="305"/>
      <c r="X175" s="305"/>
      <c r="Y175" s="305"/>
      <c r="Z175" s="305"/>
      <c r="AA175" s="305"/>
      <c r="AB175" s="305"/>
      <c r="AC175" s="305"/>
    </row>
    <row r="176" spans="1:29" ht="14.25" x14ac:dyDescent="0.2">
      <c r="A176" s="305"/>
      <c r="B176" s="305"/>
      <c r="C176" s="305"/>
      <c r="D176" s="305"/>
      <c r="E176" s="305"/>
      <c r="F176" s="305"/>
      <c r="G176" s="305"/>
      <c r="H176" s="305"/>
      <c r="I176" s="305"/>
      <c r="J176" s="305"/>
      <c r="K176" s="305"/>
      <c r="L176" s="305"/>
      <c r="M176" s="305"/>
      <c r="N176" s="305"/>
      <c r="O176" s="305"/>
      <c r="P176" s="305"/>
      <c r="Q176" s="305"/>
      <c r="R176" s="305"/>
      <c r="S176" s="127"/>
      <c r="T176" s="305"/>
      <c r="U176" s="305"/>
      <c r="V176" s="305"/>
      <c r="W176" s="305"/>
      <c r="X176" s="305"/>
      <c r="Y176" s="305"/>
      <c r="Z176" s="305"/>
      <c r="AA176" s="305"/>
      <c r="AB176" s="305"/>
      <c r="AC176" s="305"/>
    </row>
    <row r="177" spans="1:29" ht="14.25" x14ac:dyDescent="0.2">
      <c r="A177" s="305"/>
      <c r="B177" s="305"/>
      <c r="C177" s="305"/>
      <c r="D177" s="305"/>
      <c r="E177" s="305"/>
      <c r="F177" s="305"/>
      <c r="G177" s="305"/>
      <c r="H177" s="305"/>
      <c r="I177" s="305"/>
      <c r="J177" s="305"/>
      <c r="K177" s="305"/>
      <c r="L177" s="305"/>
      <c r="M177" s="305"/>
      <c r="N177" s="305"/>
      <c r="O177" s="305"/>
      <c r="P177" s="305"/>
      <c r="Q177" s="305"/>
      <c r="R177" s="305"/>
      <c r="S177" s="127"/>
      <c r="T177" s="305"/>
      <c r="U177" s="305"/>
      <c r="V177" s="305"/>
      <c r="W177" s="305"/>
      <c r="X177" s="305"/>
      <c r="Y177" s="305"/>
      <c r="Z177" s="305"/>
      <c r="AA177" s="305"/>
      <c r="AB177" s="305"/>
      <c r="AC177" s="305"/>
    </row>
    <row r="178" spans="1:29" ht="14.25" x14ac:dyDescent="0.2">
      <c r="A178" s="305"/>
      <c r="B178" s="305"/>
      <c r="C178" s="305"/>
      <c r="D178" s="305"/>
      <c r="E178" s="305"/>
      <c r="F178" s="305"/>
      <c r="G178" s="305"/>
      <c r="H178" s="305"/>
      <c r="I178" s="305"/>
      <c r="J178" s="305"/>
      <c r="K178" s="305"/>
      <c r="L178" s="305"/>
      <c r="M178" s="305"/>
      <c r="N178" s="305"/>
      <c r="O178" s="305"/>
      <c r="P178" s="305"/>
      <c r="Q178" s="305"/>
      <c r="R178" s="305"/>
      <c r="S178" s="127"/>
      <c r="T178" s="305"/>
      <c r="U178" s="305"/>
      <c r="V178" s="305"/>
      <c r="W178" s="305"/>
      <c r="X178" s="305"/>
      <c r="Y178" s="305"/>
      <c r="Z178" s="305"/>
      <c r="AA178" s="305"/>
      <c r="AB178" s="305"/>
      <c r="AC178" s="305"/>
    </row>
    <row r="179" spans="1:29" ht="14.25" x14ac:dyDescent="0.2">
      <c r="A179" s="305"/>
      <c r="B179" s="305"/>
      <c r="C179" s="305"/>
      <c r="D179" s="305"/>
      <c r="E179" s="305"/>
      <c r="F179" s="305"/>
      <c r="G179" s="305"/>
      <c r="H179" s="305"/>
      <c r="I179" s="305"/>
      <c r="J179" s="305"/>
      <c r="K179" s="305"/>
      <c r="L179" s="305"/>
      <c r="M179" s="305"/>
      <c r="N179" s="305"/>
      <c r="O179" s="305"/>
      <c r="P179" s="305"/>
      <c r="Q179" s="305"/>
      <c r="R179" s="305"/>
      <c r="S179" s="127"/>
      <c r="T179" s="305"/>
      <c r="U179" s="305"/>
      <c r="V179" s="305"/>
      <c r="W179" s="305"/>
      <c r="X179" s="305"/>
      <c r="Y179" s="305"/>
      <c r="Z179" s="305"/>
      <c r="AA179" s="305"/>
      <c r="AB179" s="305"/>
      <c r="AC179" s="305"/>
    </row>
    <row r="180" spans="1:29" ht="14.25" x14ac:dyDescent="0.2">
      <c r="A180" s="305"/>
      <c r="B180" s="305"/>
      <c r="C180" s="305"/>
      <c r="D180" s="305"/>
      <c r="E180" s="305"/>
      <c r="F180" s="305"/>
      <c r="G180" s="305"/>
      <c r="H180" s="305"/>
      <c r="I180" s="305"/>
      <c r="J180" s="305"/>
      <c r="K180" s="305"/>
      <c r="L180" s="305"/>
      <c r="M180" s="305"/>
      <c r="N180" s="305"/>
      <c r="O180" s="305"/>
      <c r="P180" s="305"/>
      <c r="Q180" s="305"/>
      <c r="R180" s="305"/>
      <c r="S180" s="127"/>
      <c r="T180" s="305"/>
      <c r="U180" s="305"/>
      <c r="V180" s="305"/>
      <c r="W180" s="305"/>
      <c r="X180" s="305"/>
      <c r="Y180" s="305"/>
      <c r="Z180" s="305"/>
      <c r="AA180" s="305"/>
      <c r="AB180" s="305"/>
      <c r="AC180" s="305"/>
    </row>
    <row r="181" spans="1:29" ht="14.25" x14ac:dyDescent="0.2">
      <c r="A181" s="305"/>
      <c r="B181" s="305"/>
      <c r="C181" s="305"/>
      <c r="D181" s="305"/>
      <c r="E181" s="305"/>
      <c r="F181" s="305"/>
      <c r="G181" s="305"/>
      <c r="H181" s="305"/>
      <c r="I181" s="305"/>
      <c r="J181" s="305"/>
      <c r="K181" s="305"/>
      <c r="L181" s="305"/>
      <c r="M181" s="305"/>
      <c r="N181" s="305"/>
      <c r="O181" s="305"/>
      <c r="P181" s="305"/>
      <c r="Q181" s="305"/>
      <c r="R181" s="305"/>
      <c r="S181" s="127"/>
      <c r="T181" s="305"/>
      <c r="U181" s="305"/>
      <c r="V181" s="305"/>
      <c r="W181" s="305"/>
      <c r="X181" s="305"/>
      <c r="Y181" s="305"/>
      <c r="Z181" s="305"/>
      <c r="AA181" s="305"/>
      <c r="AB181" s="305"/>
      <c r="AC181" s="305"/>
    </row>
    <row r="182" spans="1:29" ht="14.25" x14ac:dyDescent="0.2">
      <c r="A182" s="305"/>
      <c r="B182" s="305"/>
      <c r="C182" s="305"/>
      <c r="D182" s="305"/>
      <c r="E182" s="305"/>
      <c r="F182" s="305"/>
      <c r="G182" s="305"/>
      <c r="H182" s="305"/>
      <c r="I182" s="305"/>
      <c r="J182" s="305"/>
      <c r="K182" s="305"/>
      <c r="L182" s="305"/>
      <c r="M182" s="305"/>
      <c r="N182" s="305"/>
      <c r="O182" s="305"/>
      <c r="P182" s="305"/>
      <c r="Q182" s="305"/>
      <c r="R182" s="305"/>
      <c r="S182" s="127"/>
      <c r="T182" s="305"/>
      <c r="U182" s="305"/>
      <c r="V182" s="305"/>
      <c r="W182" s="305"/>
      <c r="X182" s="305"/>
      <c r="Y182" s="305"/>
      <c r="Z182" s="305"/>
      <c r="AA182" s="305"/>
      <c r="AB182" s="305"/>
      <c r="AC182" s="305"/>
    </row>
    <row r="183" spans="1:29" ht="14.25" x14ac:dyDescent="0.2">
      <c r="A183" s="305"/>
      <c r="B183" s="305"/>
      <c r="C183" s="305"/>
      <c r="D183" s="305"/>
      <c r="E183" s="305"/>
      <c r="F183" s="305"/>
      <c r="G183" s="305"/>
      <c r="H183" s="305"/>
      <c r="I183" s="305"/>
      <c r="J183" s="305"/>
      <c r="K183" s="305"/>
      <c r="L183" s="305"/>
      <c r="M183" s="305"/>
      <c r="N183" s="305"/>
      <c r="O183" s="305"/>
      <c r="P183" s="305"/>
      <c r="Q183" s="305"/>
      <c r="R183" s="305"/>
      <c r="S183" s="127"/>
      <c r="T183" s="305"/>
      <c r="U183" s="305"/>
      <c r="V183" s="305"/>
      <c r="W183" s="305"/>
      <c r="X183" s="305"/>
      <c r="Y183" s="305"/>
      <c r="Z183" s="305"/>
      <c r="AA183" s="305"/>
      <c r="AB183" s="305"/>
      <c r="AC183" s="305"/>
    </row>
    <row r="184" spans="1:29" ht="14.25" x14ac:dyDescent="0.2">
      <c r="A184" s="305"/>
      <c r="B184" s="305"/>
      <c r="C184" s="305"/>
      <c r="D184" s="305"/>
      <c r="E184" s="305"/>
      <c r="F184" s="305"/>
      <c r="G184" s="305"/>
      <c r="H184" s="305"/>
      <c r="I184" s="305"/>
      <c r="J184" s="305"/>
      <c r="K184" s="305"/>
      <c r="L184" s="305"/>
      <c r="M184" s="305"/>
      <c r="N184" s="305"/>
      <c r="O184" s="305"/>
      <c r="P184" s="305"/>
      <c r="Q184" s="305"/>
      <c r="R184" s="305"/>
      <c r="S184" s="127"/>
      <c r="T184" s="305"/>
      <c r="U184" s="305"/>
      <c r="V184" s="305"/>
      <c r="W184" s="305"/>
      <c r="X184" s="305"/>
      <c r="Y184" s="305"/>
      <c r="Z184" s="305"/>
      <c r="AA184" s="305"/>
      <c r="AB184" s="305"/>
      <c r="AC184" s="305"/>
    </row>
    <row r="185" spans="1:29" ht="14.25" x14ac:dyDescent="0.2">
      <c r="A185" s="305"/>
      <c r="B185" s="305"/>
      <c r="C185" s="305"/>
      <c r="D185" s="305"/>
      <c r="E185" s="305"/>
      <c r="F185" s="305"/>
      <c r="G185" s="305"/>
      <c r="H185" s="305"/>
      <c r="I185" s="305"/>
      <c r="J185" s="305"/>
      <c r="K185" s="305"/>
      <c r="L185" s="305"/>
      <c r="M185" s="305"/>
      <c r="N185" s="305"/>
      <c r="O185" s="305"/>
      <c r="P185" s="305"/>
      <c r="Q185" s="305"/>
      <c r="R185" s="305"/>
      <c r="S185" s="127"/>
      <c r="T185" s="305"/>
      <c r="U185" s="305"/>
      <c r="V185" s="305"/>
      <c r="W185" s="305"/>
      <c r="X185" s="305"/>
      <c r="Y185" s="305"/>
      <c r="Z185" s="305"/>
      <c r="AA185" s="305"/>
      <c r="AB185" s="305"/>
      <c r="AC185" s="305"/>
    </row>
    <row r="186" spans="1:29" ht="14.25" x14ac:dyDescent="0.2">
      <c r="A186" s="305"/>
      <c r="B186" s="305"/>
      <c r="C186" s="305"/>
      <c r="D186" s="305"/>
      <c r="E186" s="305"/>
      <c r="F186" s="305"/>
      <c r="G186" s="305"/>
      <c r="H186" s="305"/>
      <c r="I186" s="305"/>
      <c r="J186" s="305"/>
      <c r="K186" s="305"/>
      <c r="L186" s="305"/>
      <c r="M186" s="305"/>
      <c r="N186" s="305"/>
      <c r="O186" s="305"/>
      <c r="P186" s="305"/>
      <c r="Q186" s="305"/>
      <c r="R186" s="305"/>
      <c r="S186" s="127"/>
      <c r="T186" s="305"/>
      <c r="U186" s="305"/>
      <c r="V186" s="305"/>
      <c r="W186" s="305"/>
      <c r="X186" s="305"/>
      <c r="Y186" s="305"/>
      <c r="Z186" s="305"/>
      <c r="AA186" s="305"/>
      <c r="AB186" s="305"/>
      <c r="AC186" s="305"/>
    </row>
    <row r="187" spans="1:29" ht="14.25" x14ac:dyDescent="0.2">
      <c r="A187" s="305"/>
      <c r="B187" s="305"/>
      <c r="C187" s="305"/>
      <c r="D187" s="305"/>
      <c r="E187" s="305"/>
      <c r="F187" s="305"/>
      <c r="G187" s="305"/>
      <c r="H187" s="305"/>
      <c r="I187" s="305"/>
      <c r="J187" s="305"/>
      <c r="K187" s="305"/>
      <c r="L187" s="305"/>
      <c r="M187" s="305"/>
      <c r="N187" s="305"/>
      <c r="O187" s="305"/>
      <c r="P187" s="305"/>
      <c r="Q187" s="305"/>
      <c r="R187" s="305"/>
      <c r="S187" s="127"/>
      <c r="T187" s="305"/>
      <c r="U187" s="305"/>
      <c r="V187" s="305"/>
      <c r="W187" s="305"/>
      <c r="X187" s="305"/>
      <c r="Y187" s="305"/>
      <c r="Z187" s="305"/>
      <c r="AA187" s="305"/>
      <c r="AB187" s="305"/>
      <c r="AC187" s="305"/>
    </row>
    <row r="188" spans="1:29" ht="14.25" x14ac:dyDescent="0.2">
      <c r="A188" s="305"/>
      <c r="B188" s="305"/>
      <c r="C188" s="305"/>
      <c r="D188" s="305"/>
      <c r="E188" s="305"/>
      <c r="F188" s="305"/>
      <c r="G188" s="305"/>
      <c r="H188" s="305"/>
      <c r="I188" s="305"/>
      <c r="J188" s="305"/>
      <c r="K188" s="305"/>
      <c r="L188" s="305"/>
      <c r="M188" s="305"/>
      <c r="N188" s="305"/>
      <c r="O188" s="305"/>
      <c r="P188" s="305"/>
      <c r="Q188" s="305"/>
      <c r="R188" s="305"/>
      <c r="S188" s="127"/>
      <c r="T188" s="305"/>
      <c r="U188" s="305"/>
      <c r="V188" s="305"/>
      <c r="W188" s="305"/>
      <c r="X188" s="305"/>
      <c r="Y188" s="305"/>
      <c r="Z188" s="305"/>
      <c r="AA188" s="305"/>
      <c r="AB188" s="305"/>
      <c r="AC188" s="305"/>
    </row>
    <row r="189" spans="1:29" ht="14.25" x14ac:dyDescent="0.2">
      <c r="A189" s="305"/>
      <c r="B189" s="305"/>
      <c r="C189" s="305"/>
      <c r="D189" s="305"/>
      <c r="E189" s="305"/>
      <c r="F189" s="305"/>
      <c r="G189" s="305"/>
      <c r="H189" s="305"/>
      <c r="I189" s="305"/>
      <c r="J189" s="305"/>
      <c r="K189" s="305"/>
      <c r="L189" s="305"/>
      <c r="M189" s="305"/>
      <c r="N189" s="305"/>
      <c r="O189" s="305"/>
      <c r="P189" s="305"/>
      <c r="Q189" s="305"/>
      <c r="R189" s="305"/>
      <c r="S189" s="127"/>
      <c r="T189" s="305"/>
      <c r="U189" s="305"/>
      <c r="V189" s="305"/>
      <c r="W189" s="305"/>
      <c r="X189" s="305"/>
      <c r="Y189" s="305"/>
      <c r="Z189" s="305"/>
      <c r="AA189" s="305"/>
      <c r="AB189" s="305"/>
      <c r="AC189" s="305"/>
    </row>
    <row r="190" spans="1:29" ht="14.25" x14ac:dyDescent="0.2">
      <c r="A190" s="305"/>
      <c r="B190" s="305"/>
      <c r="C190" s="305"/>
      <c r="D190" s="305"/>
      <c r="E190" s="305"/>
      <c r="F190" s="305"/>
      <c r="G190" s="305"/>
      <c r="H190" s="305"/>
      <c r="I190" s="305"/>
      <c r="J190" s="305"/>
      <c r="K190" s="305"/>
      <c r="L190" s="305"/>
      <c r="M190" s="305"/>
      <c r="N190" s="305"/>
      <c r="O190" s="305"/>
      <c r="P190" s="305"/>
      <c r="Q190" s="305"/>
      <c r="R190" s="305"/>
      <c r="S190" s="127"/>
      <c r="T190" s="305"/>
      <c r="U190" s="305"/>
      <c r="V190" s="305"/>
      <c r="W190" s="305"/>
      <c r="X190" s="305"/>
      <c r="Y190" s="305"/>
      <c r="Z190" s="305"/>
      <c r="AA190" s="305"/>
      <c r="AB190" s="305"/>
      <c r="AC190" s="305"/>
    </row>
    <row r="191" spans="1:29" ht="14.25" x14ac:dyDescent="0.2">
      <c r="A191" s="305"/>
      <c r="B191" s="305"/>
      <c r="C191" s="305"/>
      <c r="D191" s="305"/>
      <c r="E191" s="305"/>
      <c r="F191" s="305"/>
      <c r="G191" s="305"/>
      <c r="H191" s="305"/>
      <c r="I191" s="305"/>
      <c r="J191" s="305"/>
      <c r="K191" s="305"/>
      <c r="L191" s="305"/>
      <c r="M191" s="305"/>
      <c r="N191" s="305"/>
      <c r="O191" s="305"/>
      <c r="P191" s="305"/>
      <c r="Q191" s="305"/>
      <c r="R191" s="305"/>
      <c r="S191" s="127"/>
      <c r="T191" s="305"/>
      <c r="U191" s="305"/>
      <c r="V191" s="305"/>
      <c r="W191" s="305"/>
      <c r="X191" s="305"/>
      <c r="Y191" s="305"/>
      <c r="Z191" s="305"/>
      <c r="AA191" s="305"/>
      <c r="AB191" s="305"/>
      <c r="AC191" s="305"/>
    </row>
    <row r="192" spans="1:29" ht="14.25" x14ac:dyDescent="0.2">
      <c r="A192" s="305"/>
      <c r="B192" s="305"/>
      <c r="C192" s="305"/>
      <c r="D192" s="305"/>
      <c r="E192" s="305"/>
      <c r="F192" s="305"/>
      <c r="G192" s="305"/>
      <c r="H192" s="305"/>
      <c r="I192" s="305"/>
      <c r="J192" s="305"/>
      <c r="K192" s="305"/>
      <c r="L192" s="305"/>
      <c r="M192" s="305"/>
      <c r="N192" s="305"/>
      <c r="O192" s="305"/>
      <c r="P192" s="305"/>
      <c r="Q192" s="305"/>
      <c r="R192" s="305"/>
      <c r="S192" s="127"/>
      <c r="T192" s="305"/>
      <c r="U192" s="305"/>
      <c r="V192" s="305"/>
      <c r="W192" s="305"/>
      <c r="X192" s="305"/>
      <c r="Y192" s="305"/>
      <c r="Z192" s="305"/>
      <c r="AA192" s="305"/>
      <c r="AB192" s="305"/>
      <c r="AC192" s="305"/>
    </row>
    <row r="193" spans="1:29" ht="14.25" x14ac:dyDescent="0.2">
      <c r="A193" s="305"/>
      <c r="B193" s="305"/>
      <c r="C193" s="305"/>
      <c r="D193" s="305"/>
      <c r="E193" s="305"/>
      <c r="F193" s="305"/>
      <c r="G193" s="305"/>
      <c r="H193" s="305"/>
      <c r="I193" s="305"/>
      <c r="J193" s="305"/>
      <c r="K193" s="305"/>
      <c r="L193" s="305"/>
      <c r="M193" s="305"/>
      <c r="N193" s="305"/>
      <c r="O193" s="305"/>
      <c r="P193" s="305"/>
      <c r="Q193" s="305"/>
      <c r="R193" s="305"/>
      <c r="S193" s="127"/>
      <c r="T193" s="305"/>
      <c r="U193" s="305"/>
      <c r="V193" s="305"/>
      <c r="W193" s="305"/>
      <c r="X193" s="305"/>
      <c r="Y193" s="305"/>
      <c r="Z193" s="305"/>
      <c r="AA193" s="305"/>
      <c r="AB193" s="305"/>
      <c r="AC193" s="305"/>
    </row>
    <row r="194" spans="1:29" ht="14.25" x14ac:dyDescent="0.2">
      <c r="A194" s="305"/>
      <c r="B194" s="305"/>
      <c r="C194" s="305"/>
      <c r="D194" s="305"/>
      <c r="E194" s="305"/>
      <c r="F194" s="305"/>
      <c r="G194" s="305"/>
      <c r="H194" s="305"/>
      <c r="I194" s="305"/>
      <c r="J194" s="305"/>
      <c r="K194" s="305"/>
      <c r="L194" s="305"/>
      <c r="M194" s="305"/>
      <c r="N194" s="305"/>
      <c r="O194" s="305"/>
      <c r="P194" s="305"/>
      <c r="Q194" s="305"/>
      <c r="R194" s="305"/>
      <c r="S194" s="127"/>
      <c r="T194" s="305"/>
      <c r="U194" s="305"/>
      <c r="V194" s="305"/>
      <c r="W194" s="305"/>
      <c r="X194" s="305"/>
      <c r="Y194" s="305"/>
      <c r="Z194" s="305"/>
      <c r="AA194" s="305"/>
      <c r="AB194" s="305"/>
      <c r="AC194" s="305"/>
    </row>
    <row r="195" spans="1:29" ht="14.25" x14ac:dyDescent="0.2">
      <c r="A195" s="305"/>
      <c r="B195" s="305"/>
      <c r="C195" s="305"/>
      <c r="D195" s="305"/>
      <c r="E195" s="305"/>
      <c r="F195" s="305"/>
      <c r="G195" s="305"/>
      <c r="H195" s="305"/>
      <c r="I195" s="305"/>
      <c r="J195" s="305"/>
      <c r="K195" s="305"/>
      <c r="L195" s="305"/>
      <c r="M195" s="305"/>
      <c r="N195" s="305"/>
      <c r="O195" s="305"/>
      <c r="P195" s="305"/>
      <c r="Q195" s="305"/>
      <c r="R195" s="305"/>
      <c r="S195" s="127"/>
      <c r="T195" s="305"/>
      <c r="U195" s="305"/>
      <c r="V195" s="305"/>
      <c r="W195" s="305"/>
      <c r="X195" s="305"/>
      <c r="Y195" s="305"/>
      <c r="Z195" s="305"/>
      <c r="AA195" s="305"/>
      <c r="AB195" s="305"/>
      <c r="AC195" s="305"/>
    </row>
    <row r="196" spans="1:29" ht="14.25" x14ac:dyDescent="0.2">
      <c r="A196" s="305"/>
      <c r="B196" s="305"/>
      <c r="C196" s="305"/>
      <c r="D196" s="305"/>
      <c r="E196" s="305"/>
      <c r="F196" s="305"/>
      <c r="G196" s="305"/>
      <c r="H196" s="305"/>
      <c r="I196" s="305"/>
      <c r="J196" s="305"/>
      <c r="K196" s="305"/>
      <c r="L196" s="305"/>
      <c r="M196" s="305"/>
      <c r="N196" s="305"/>
      <c r="O196" s="305"/>
      <c r="P196" s="305"/>
      <c r="Q196" s="305"/>
      <c r="R196" s="305"/>
      <c r="S196" s="127"/>
      <c r="T196" s="305"/>
      <c r="U196" s="305"/>
      <c r="V196" s="305"/>
      <c r="W196" s="305"/>
      <c r="X196" s="305"/>
      <c r="Y196" s="305"/>
      <c r="Z196" s="305"/>
      <c r="AA196" s="305"/>
      <c r="AB196" s="305"/>
      <c r="AC196" s="305"/>
    </row>
    <row r="197" spans="1:29" ht="14.25" x14ac:dyDescent="0.2">
      <c r="A197" s="305"/>
      <c r="B197" s="305"/>
      <c r="C197" s="305"/>
      <c r="D197" s="305"/>
      <c r="E197" s="305"/>
      <c r="F197" s="305"/>
      <c r="G197" s="305"/>
      <c r="H197" s="305"/>
      <c r="I197" s="305"/>
      <c r="J197" s="305"/>
      <c r="K197" s="305"/>
      <c r="L197" s="305"/>
      <c r="M197" s="305"/>
      <c r="N197" s="305"/>
      <c r="O197" s="305"/>
      <c r="P197" s="305"/>
      <c r="Q197" s="305"/>
      <c r="R197" s="305"/>
      <c r="S197" s="127"/>
      <c r="T197" s="305"/>
      <c r="U197" s="305"/>
      <c r="V197" s="305"/>
      <c r="W197" s="305"/>
      <c r="X197" s="305"/>
      <c r="Y197" s="305"/>
      <c r="Z197" s="305"/>
      <c r="AA197" s="305"/>
      <c r="AB197" s="305"/>
      <c r="AC197" s="305"/>
    </row>
    <row r="198" spans="1:29" ht="14.25" x14ac:dyDescent="0.2">
      <c r="A198" s="305"/>
      <c r="B198" s="305"/>
      <c r="C198" s="305"/>
      <c r="D198" s="305"/>
      <c r="E198" s="305"/>
      <c r="F198" s="305"/>
      <c r="G198" s="305"/>
      <c r="H198" s="305"/>
      <c r="I198" s="305"/>
      <c r="J198" s="305"/>
      <c r="K198" s="305"/>
      <c r="L198" s="305"/>
      <c r="M198" s="305"/>
      <c r="N198" s="305"/>
      <c r="O198" s="305"/>
      <c r="P198" s="305"/>
      <c r="Q198" s="305"/>
      <c r="R198" s="305"/>
      <c r="S198" s="127"/>
      <c r="T198" s="305"/>
      <c r="U198" s="305"/>
      <c r="V198" s="305"/>
      <c r="W198" s="305"/>
      <c r="X198" s="305"/>
      <c r="Y198" s="305"/>
      <c r="Z198" s="305"/>
      <c r="AA198" s="305"/>
      <c r="AB198" s="305"/>
      <c r="AC198" s="305"/>
    </row>
    <row r="199" spans="1:29" ht="14.25" x14ac:dyDescent="0.2">
      <c r="A199" s="305"/>
      <c r="B199" s="305"/>
      <c r="C199" s="305"/>
      <c r="D199" s="305"/>
      <c r="E199" s="305"/>
      <c r="F199" s="305"/>
      <c r="G199" s="305"/>
      <c r="H199" s="305"/>
      <c r="I199" s="305"/>
      <c r="J199" s="305"/>
      <c r="K199" s="305"/>
      <c r="L199" s="305"/>
      <c r="M199" s="305"/>
      <c r="N199" s="305"/>
      <c r="O199" s="305"/>
      <c r="P199" s="305"/>
      <c r="Q199" s="305"/>
      <c r="R199" s="305"/>
      <c r="S199" s="127"/>
      <c r="T199" s="305"/>
      <c r="U199" s="305"/>
      <c r="V199" s="305"/>
      <c r="W199" s="305"/>
      <c r="X199" s="305"/>
      <c r="Y199" s="305"/>
      <c r="Z199" s="305"/>
      <c r="AA199" s="305"/>
      <c r="AB199" s="305"/>
      <c r="AC199" s="305"/>
    </row>
    <row r="200" spans="1:29" ht="14.25" x14ac:dyDescent="0.2">
      <c r="A200" s="305"/>
      <c r="B200" s="305"/>
      <c r="C200" s="305"/>
      <c r="D200" s="305"/>
      <c r="E200" s="305"/>
      <c r="F200" s="305"/>
      <c r="G200" s="305"/>
      <c r="H200" s="305"/>
      <c r="I200" s="305"/>
      <c r="J200" s="305"/>
      <c r="K200" s="305"/>
      <c r="L200" s="305"/>
      <c r="M200" s="305"/>
      <c r="N200" s="305"/>
      <c r="O200" s="305"/>
      <c r="P200" s="305"/>
      <c r="Q200" s="305"/>
      <c r="R200" s="305"/>
      <c r="S200" s="127"/>
      <c r="T200" s="305"/>
      <c r="U200" s="305"/>
      <c r="V200" s="305"/>
      <c r="W200" s="305"/>
      <c r="X200" s="305"/>
      <c r="Y200" s="305"/>
      <c r="Z200" s="305"/>
      <c r="AA200" s="305"/>
      <c r="AB200" s="305"/>
      <c r="AC200" s="305"/>
    </row>
    <row r="201" spans="1:29" ht="14.25" x14ac:dyDescent="0.2">
      <c r="A201" s="305"/>
      <c r="B201" s="305"/>
      <c r="C201" s="305"/>
      <c r="D201" s="305"/>
      <c r="E201" s="305"/>
      <c r="F201" s="305"/>
      <c r="G201" s="305"/>
      <c r="H201" s="305"/>
      <c r="I201" s="305"/>
      <c r="J201" s="305"/>
      <c r="K201" s="305"/>
      <c r="L201" s="305"/>
      <c r="M201" s="305"/>
      <c r="N201" s="305"/>
      <c r="O201" s="305"/>
      <c r="P201" s="305"/>
      <c r="Q201" s="305"/>
      <c r="R201" s="305"/>
      <c r="S201" s="127"/>
      <c r="T201" s="305"/>
      <c r="U201" s="305"/>
      <c r="V201" s="305"/>
      <c r="W201" s="305"/>
      <c r="X201" s="305"/>
      <c r="Y201" s="305"/>
      <c r="Z201" s="305"/>
      <c r="AA201" s="305"/>
      <c r="AB201" s="305"/>
      <c r="AC201" s="305"/>
    </row>
    <row r="202" spans="1:29" ht="14.25" x14ac:dyDescent="0.2">
      <c r="A202" s="305"/>
      <c r="B202" s="305"/>
      <c r="C202" s="305"/>
      <c r="D202" s="305"/>
      <c r="E202" s="305"/>
      <c r="F202" s="305"/>
      <c r="G202" s="305"/>
      <c r="H202" s="305"/>
      <c r="I202" s="305"/>
      <c r="J202" s="305"/>
      <c r="K202" s="305"/>
      <c r="L202" s="305"/>
      <c r="M202" s="305"/>
      <c r="N202" s="305"/>
      <c r="O202" s="305"/>
      <c r="P202" s="305"/>
      <c r="Q202" s="305"/>
      <c r="R202" s="305"/>
      <c r="S202" s="127"/>
      <c r="T202" s="305"/>
      <c r="U202" s="305"/>
      <c r="V202" s="305"/>
      <c r="W202" s="305"/>
      <c r="X202" s="305"/>
      <c r="Y202" s="305"/>
      <c r="Z202" s="305"/>
      <c r="AA202" s="305"/>
      <c r="AB202" s="305"/>
      <c r="AC202" s="305"/>
    </row>
    <row r="203" spans="1:29" ht="14.25" x14ac:dyDescent="0.2">
      <c r="A203" s="305"/>
      <c r="B203" s="305"/>
      <c r="C203" s="305"/>
      <c r="D203" s="305"/>
      <c r="E203" s="305"/>
      <c r="F203" s="305"/>
      <c r="G203" s="305"/>
      <c r="H203" s="305"/>
      <c r="I203" s="305"/>
      <c r="J203" s="305"/>
      <c r="K203" s="305"/>
      <c r="L203" s="305"/>
      <c r="M203" s="305"/>
      <c r="N203" s="305"/>
      <c r="O203" s="305"/>
      <c r="P203" s="305"/>
      <c r="Q203" s="305"/>
      <c r="R203" s="305"/>
      <c r="S203" s="127"/>
      <c r="T203" s="305"/>
      <c r="U203" s="305"/>
      <c r="V203" s="305"/>
      <c r="W203" s="305"/>
      <c r="X203" s="305"/>
      <c r="Y203" s="305"/>
      <c r="Z203" s="305"/>
      <c r="AA203" s="305"/>
      <c r="AB203" s="305"/>
      <c r="AC203" s="305"/>
    </row>
    <row r="204" spans="1:29" ht="14.25" x14ac:dyDescent="0.2">
      <c r="A204" s="305"/>
      <c r="B204" s="305"/>
      <c r="C204" s="305"/>
      <c r="D204" s="305"/>
      <c r="E204" s="305"/>
      <c r="F204" s="305"/>
      <c r="G204" s="305"/>
      <c r="H204" s="305"/>
      <c r="I204" s="305"/>
      <c r="J204" s="305"/>
      <c r="K204" s="305"/>
      <c r="L204" s="305"/>
      <c r="M204" s="305"/>
      <c r="N204" s="305"/>
      <c r="O204" s="305"/>
      <c r="P204" s="305"/>
      <c r="Q204" s="305"/>
      <c r="R204" s="305"/>
      <c r="S204" s="127"/>
      <c r="T204" s="305"/>
      <c r="U204" s="305"/>
      <c r="V204" s="305"/>
      <c r="W204" s="305"/>
      <c r="X204" s="305"/>
      <c r="Y204" s="305"/>
      <c r="Z204" s="305"/>
      <c r="AA204" s="305"/>
      <c r="AB204" s="305"/>
      <c r="AC204" s="305"/>
    </row>
    <row r="205" spans="1:29" ht="14.25" x14ac:dyDescent="0.2">
      <c r="A205" s="305"/>
      <c r="B205" s="305"/>
      <c r="C205" s="305"/>
      <c r="D205" s="305"/>
      <c r="E205" s="305"/>
      <c r="F205" s="305"/>
      <c r="G205" s="305"/>
      <c r="H205" s="305"/>
      <c r="I205" s="305"/>
      <c r="J205" s="305"/>
      <c r="K205" s="305"/>
      <c r="L205" s="305"/>
      <c r="M205" s="305"/>
      <c r="N205" s="305"/>
      <c r="O205" s="305"/>
      <c r="P205" s="305"/>
      <c r="Q205" s="305"/>
      <c r="R205" s="305"/>
      <c r="S205" s="127"/>
      <c r="T205" s="305"/>
      <c r="U205" s="305"/>
      <c r="V205" s="305"/>
      <c r="W205" s="305"/>
      <c r="X205" s="305"/>
      <c r="Y205" s="305"/>
      <c r="Z205" s="305"/>
      <c r="AA205" s="305"/>
      <c r="AB205" s="305"/>
      <c r="AC205" s="305"/>
    </row>
    <row r="206" spans="1:29" ht="14.25" x14ac:dyDescent="0.2">
      <c r="A206" s="305"/>
      <c r="B206" s="305"/>
      <c r="C206" s="305"/>
      <c r="D206" s="305"/>
      <c r="E206" s="305"/>
      <c r="F206" s="305"/>
      <c r="G206" s="305"/>
      <c r="H206" s="305"/>
      <c r="I206" s="305"/>
      <c r="J206" s="305"/>
      <c r="K206" s="305"/>
      <c r="L206" s="305"/>
      <c r="M206" s="305"/>
      <c r="N206" s="305"/>
      <c r="O206" s="305"/>
      <c r="P206" s="305"/>
      <c r="Q206" s="305"/>
      <c r="R206" s="305"/>
      <c r="S206" s="127"/>
      <c r="T206" s="305"/>
      <c r="U206" s="305"/>
      <c r="V206" s="305"/>
      <c r="W206" s="305"/>
      <c r="X206" s="305"/>
      <c r="Y206" s="305"/>
      <c r="Z206" s="305"/>
      <c r="AA206" s="305"/>
      <c r="AB206" s="305"/>
      <c r="AC206" s="305"/>
    </row>
    <row r="207" spans="1:29" ht="14.25" x14ac:dyDescent="0.2">
      <c r="A207" s="305"/>
      <c r="B207" s="305"/>
      <c r="C207" s="305"/>
      <c r="D207" s="305"/>
      <c r="E207" s="305"/>
      <c r="F207" s="305"/>
      <c r="G207" s="305"/>
      <c r="H207" s="305"/>
      <c r="I207" s="305"/>
      <c r="J207" s="305"/>
      <c r="K207" s="305"/>
      <c r="L207" s="305"/>
      <c r="M207" s="305"/>
      <c r="N207" s="305"/>
      <c r="O207" s="305"/>
      <c r="P207" s="305"/>
      <c r="Q207" s="305"/>
      <c r="R207" s="305"/>
      <c r="S207" s="127"/>
      <c r="T207" s="305"/>
      <c r="U207" s="305"/>
      <c r="V207" s="305"/>
      <c r="W207" s="305"/>
      <c r="X207" s="305"/>
      <c r="Y207" s="305"/>
      <c r="Z207" s="305"/>
      <c r="AA207" s="305"/>
      <c r="AB207" s="305"/>
      <c r="AC207" s="305"/>
    </row>
    <row r="208" spans="1:29" ht="14.25" x14ac:dyDescent="0.2">
      <c r="A208" s="305"/>
      <c r="B208" s="305"/>
      <c r="C208" s="305"/>
      <c r="D208" s="305"/>
      <c r="E208" s="305"/>
      <c r="F208" s="305"/>
      <c r="G208" s="305"/>
      <c r="H208" s="305"/>
      <c r="I208" s="305"/>
      <c r="J208" s="305"/>
      <c r="K208" s="305"/>
      <c r="L208" s="305"/>
      <c r="M208" s="305"/>
      <c r="N208" s="305"/>
      <c r="O208" s="305"/>
      <c r="P208" s="305"/>
      <c r="Q208" s="305"/>
      <c r="R208" s="305"/>
      <c r="S208" s="127"/>
      <c r="T208" s="305"/>
      <c r="U208" s="305"/>
      <c r="V208" s="305"/>
      <c r="W208" s="305"/>
      <c r="X208" s="305"/>
      <c r="Y208" s="305"/>
      <c r="Z208" s="305"/>
      <c r="AA208" s="305"/>
      <c r="AB208" s="305"/>
      <c r="AC208" s="305"/>
    </row>
    <row r="209" spans="1:29" ht="14.25" x14ac:dyDescent="0.2">
      <c r="A209" s="305"/>
      <c r="B209" s="305"/>
      <c r="C209" s="305"/>
      <c r="D209" s="305"/>
      <c r="E209" s="305"/>
      <c r="F209" s="305"/>
      <c r="G209" s="305"/>
      <c r="H209" s="305"/>
      <c r="I209" s="305"/>
      <c r="J209" s="305"/>
      <c r="K209" s="305"/>
      <c r="L209" s="305"/>
      <c r="M209" s="305"/>
      <c r="N209" s="305"/>
      <c r="O209" s="305"/>
      <c r="P209" s="305"/>
      <c r="Q209" s="305"/>
      <c r="R209" s="305"/>
      <c r="S209" s="127"/>
      <c r="T209" s="305"/>
      <c r="U209" s="305"/>
      <c r="V209" s="305"/>
      <c r="W209" s="305"/>
      <c r="X209" s="305"/>
      <c r="Y209" s="305"/>
      <c r="Z209" s="305"/>
      <c r="AA209" s="305"/>
      <c r="AB209" s="305"/>
      <c r="AC209" s="305"/>
    </row>
    <row r="210" spans="1:29" ht="14.25" x14ac:dyDescent="0.2">
      <c r="A210" s="305"/>
      <c r="B210" s="305"/>
      <c r="C210" s="305"/>
      <c r="D210" s="305"/>
      <c r="E210" s="305"/>
      <c r="F210" s="305"/>
      <c r="G210" s="305"/>
      <c r="H210" s="305"/>
      <c r="I210" s="305"/>
      <c r="J210" s="305"/>
      <c r="K210" s="305"/>
      <c r="L210" s="305"/>
      <c r="M210" s="305"/>
      <c r="N210" s="305"/>
      <c r="O210" s="305"/>
      <c r="P210" s="305"/>
      <c r="Q210" s="305"/>
      <c r="R210" s="305"/>
      <c r="S210" s="127"/>
      <c r="T210" s="305"/>
      <c r="U210" s="305"/>
      <c r="V210" s="305"/>
      <c r="W210" s="305"/>
      <c r="X210" s="305"/>
      <c r="Y210" s="305"/>
      <c r="Z210" s="305"/>
      <c r="AA210" s="305"/>
      <c r="AB210" s="305"/>
      <c r="AC210" s="305"/>
    </row>
    <row r="211" spans="1:29" ht="14.25" x14ac:dyDescent="0.2">
      <c r="A211" s="305"/>
      <c r="B211" s="305"/>
      <c r="C211" s="305"/>
      <c r="D211" s="305"/>
      <c r="E211" s="305"/>
      <c r="F211" s="305"/>
      <c r="G211" s="305"/>
      <c r="H211" s="305"/>
      <c r="I211" s="305"/>
      <c r="J211" s="305"/>
      <c r="K211" s="305"/>
      <c r="L211" s="305"/>
      <c r="M211" s="305"/>
      <c r="N211" s="305"/>
      <c r="O211" s="305"/>
      <c r="P211" s="305"/>
      <c r="Q211" s="305"/>
      <c r="R211" s="305"/>
      <c r="S211" s="127"/>
      <c r="T211" s="305"/>
      <c r="U211" s="305"/>
      <c r="V211" s="305"/>
      <c r="W211" s="305"/>
      <c r="X211" s="305"/>
      <c r="Y211" s="305"/>
      <c r="Z211" s="305"/>
      <c r="AA211" s="305"/>
      <c r="AB211" s="305"/>
      <c r="AC211" s="305"/>
    </row>
    <row r="212" spans="1:29" ht="14.25" x14ac:dyDescent="0.2">
      <c r="A212" s="305"/>
      <c r="B212" s="305"/>
      <c r="C212" s="305"/>
      <c r="D212" s="305"/>
      <c r="E212" s="305"/>
      <c r="F212" s="305"/>
      <c r="G212" s="305"/>
      <c r="H212" s="305"/>
      <c r="I212" s="305"/>
      <c r="J212" s="305"/>
      <c r="K212" s="305"/>
      <c r="L212" s="305"/>
      <c r="M212" s="305"/>
      <c r="N212" s="305"/>
      <c r="O212" s="305"/>
      <c r="P212" s="305"/>
      <c r="Q212" s="305"/>
      <c r="R212" s="305"/>
      <c r="S212" s="127"/>
      <c r="T212" s="305"/>
      <c r="U212" s="305"/>
      <c r="V212" s="305"/>
      <c r="W212" s="305"/>
      <c r="X212" s="305"/>
      <c r="Y212" s="305"/>
      <c r="Z212" s="305"/>
      <c r="AA212" s="305"/>
      <c r="AB212" s="305"/>
      <c r="AC212" s="305"/>
    </row>
    <row r="213" spans="1:29" ht="14.25" x14ac:dyDescent="0.2">
      <c r="A213" s="305"/>
      <c r="B213" s="305"/>
      <c r="C213" s="305"/>
      <c r="D213" s="305"/>
      <c r="E213" s="305"/>
      <c r="F213" s="305"/>
      <c r="G213" s="305"/>
      <c r="H213" s="305"/>
      <c r="I213" s="305"/>
      <c r="J213" s="305"/>
      <c r="K213" s="305"/>
      <c r="L213" s="305"/>
      <c r="M213" s="305"/>
      <c r="N213" s="305"/>
      <c r="O213" s="305"/>
      <c r="P213" s="305"/>
      <c r="Q213" s="305"/>
      <c r="R213" s="305"/>
      <c r="S213" s="127"/>
      <c r="T213" s="305"/>
      <c r="U213" s="305"/>
      <c r="V213" s="305"/>
      <c r="W213" s="305"/>
      <c r="X213" s="305"/>
      <c r="Y213" s="305"/>
      <c r="Z213" s="305"/>
      <c r="AA213" s="305"/>
      <c r="AB213" s="305"/>
      <c r="AC213" s="305"/>
    </row>
    <row r="214" spans="1:29" ht="14.25" x14ac:dyDescent="0.2">
      <c r="A214" s="305"/>
      <c r="B214" s="305"/>
      <c r="C214" s="305"/>
      <c r="D214" s="305"/>
      <c r="E214" s="305"/>
      <c r="F214" s="305"/>
      <c r="G214" s="305"/>
      <c r="H214" s="305"/>
      <c r="I214" s="305"/>
      <c r="J214" s="305"/>
      <c r="K214" s="305"/>
      <c r="L214" s="305"/>
      <c r="M214" s="305"/>
      <c r="N214" s="305"/>
      <c r="O214" s="305"/>
      <c r="P214" s="305"/>
      <c r="Q214" s="305"/>
      <c r="R214" s="305"/>
      <c r="S214" s="127"/>
      <c r="T214" s="305"/>
      <c r="U214" s="305"/>
      <c r="V214" s="305"/>
      <c r="W214" s="305"/>
      <c r="X214" s="305"/>
      <c r="Y214" s="305"/>
      <c r="Z214" s="305"/>
      <c r="AA214" s="305"/>
      <c r="AB214" s="305"/>
      <c r="AC214" s="305"/>
    </row>
    <row r="215" spans="1:29" ht="14.25" x14ac:dyDescent="0.2">
      <c r="A215" s="305"/>
      <c r="B215" s="305"/>
      <c r="C215" s="305"/>
      <c r="D215" s="305"/>
      <c r="E215" s="305"/>
      <c r="F215" s="305"/>
      <c r="G215" s="305"/>
      <c r="H215" s="305"/>
      <c r="I215" s="305"/>
      <c r="J215" s="305"/>
      <c r="K215" s="305"/>
      <c r="L215" s="305"/>
      <c r="M215" s="305"/>
      <c r="N215" s="305"/>
      <c r="O215" s="305"/>
      <c r="P215" s="305"/>
      <c r="Q215" s="305"/>
      <c r="R215" s="305"/>
      <c r="S215" s="127"/>
      <c r="T215" s="305"/>
      <c r="U215" s="305"/>
      <c r="V215" s="305"/>
      <c r="W215" s="305"/>
      <c r="X215" s="305"/>
      <c r="Y215" s="305"/>
      <c r="Z215" s="305"/>
      <c r="AA215" s="305"/>
      <c r="AB215" s="305"/>
      <c r="AC215" s="305"/>
    </row>
    <row r="216" spans="1:29" ht="14.25" x14ac:dyDescent="0.2">
      <c r="A216" s="305"/>
      <c r="B216" s="305"/>
      <c r="C216" s="305"/>
      <c r="D216" s="305"/>
      <c r="E216" s="305"/>
      <c r="F216" s="305"/>
      <c r="G216" s="305"/>
      <c r="H216" s="305"/>
      <c r="I216" s="305"/>
      <c r="J216" s="305"/>
      <c r="K216" s="305"/>
      <c r="L216" s="305"/>
      <c r="M216" s="305"/>
      <c r="N216" s="305"/>
      <c r="O216" s="305"/>
      <c r="P216" s="305"/>
      <c r="Q216" s="305"/>
      <c r="R216" s="305"/>
      <c r="S216" s="127"/>
      <c r="T216" s="305"/>
      <c r="U216" s="305"/>
      <c r="V216" s="305"/>
      <c r="W216" s="305"/>
      <c r="X216" s="305"/>
      <c r="Y216" s="305"/>
      <c r="Z216" s="305"/>
      <c r="AA216" s="305"/>
      <c r="AB216" s="305"/>
      <c r="AC216" s="305"/>
    </row>
    <row r="217" spans="1:29" ht="14.25" x14ac:dyDescent="0.2">
      <c r="A217" s="305"/>
      <c r="B217" s="305"/>
      <c r="C217" s="305"/>
      <c r="D217" s="305"/>
      <c r="E217" s="305"/>
      <c r="F217" s="305"/>
      <c r="G217" s="305"/>
      <c r="H217" s="305"/>
      <c r="I217" s="305"/>
      <c r="J217" s="305"/>
      <c r="K217" s="305"/>
      <c r="L217" s="305"/>
      <c r="M217" s="305"/>
      <c r="N217" s="305"/>
      <c r="O217" s="305"/>
      <c r="P217" s="305"/>
      <c r="Q217" s="305"/>
      <c r="R217" s="305"/>
      <c r="S217" s="127"/>
      <c r="T217" s="305"/>
      <c r="U217" s="305"/>
      <c r="V217" s="305"/>
      <c r="W217" s="305"/>
      <c r="X217" s="305"/>
      <c r="Y217" s="305"/>
      <c r="Z217" s="305"/>
      <c r="AA217" s="305"/>
      <c r="AB217" s="305"/>
      <c r="AC217" s="305"/>
    </row>
    <row r="218" spans="1:29" ht="14.25" x14ac:dyDescent="0.2">
      <c r="A218" s="305"/>
      <c r="B218" s="305"/>
      <c r="C218" s="305"/>
      <c r="D218" s="305"/>
      <c r="E218" s="305"/>
      <c r="F218" s="305"/>
      <c r="G218" s="305"/>
      <c r="H218" s="305"/>
      <c r="I218" s="305"/>
      <c r="J218" s="305"/>
      <c r="K218" s="305"/>
      <c r="L218" s="305"/>
      <c r="M218" s="305"/>
      <c r="N218" s="305"/>
      <c r="O218" s="305"/>
      <c r="P218" s="305"/>
      <c r="Q218" s="305"/>
      <c r="R218" s="305"/>
      <c r="S218" s="127"/>
      <c r="T218" s="305"/>
      <c r="U218" s="305"/>
      <c r="V218" s="305"/>
      <c r="W218" s="305"/>
      <c r="X218" s="305"/>
      <c r="Y218" s="305"/>
      <c r="Z218" s="305"/>
      <c r="AA218" s="305"/>
      <c r="AB218" s="305"/>
      <c r="AC218" s="305"/>
    </row>
    <row r="219" spans="1:29" ht="14.25" x14ac:dyDescent="0.2">
      <c r="A219" s="305"/>
      <c r="B219" s="305"/>
      <c r="C219" s="305"/>
      <c r="D219" s="305"/>
      <c r="E219" s="305"/>
      <c r="F219" s="305"/>
      <c r="G219" s="305"/>
      <c r="H219" s="305"/>
      <c r="I219" s="305"/>
      <c r="J219" s="305"/>
      <c r="K219" s="305"/>
      <c r="L219" s="305"/>
      <c r="M219" s="305"/>
      <c r="N219" s="305"/>
      <c r="O219" s="305"/>
      <c r="P219" s="305"/>
      <c r="Q219" s="305"/>
      <c r="R219" s="305"/>
      <c r="S219" s="127"/>
      <c r="T219" s="305"/>
      <c r="U219" s="305"/>
      <c r="V219" s="305"/>
      <c r="W219" s="305"/>
      <c r="X219" s="305"/>
      <c r="Y219" s="305"/>
      <c r="Z219" s="305"/>
      <c r="AA219" s="305"/>
      <c r="AB219" s="305"/>
      <c r="AC219" s="305"/>
    </row>
    <row r="220" spans="1:29" ht="14.25" x14ac:dyDescent="0.2">
      <c r="A220" s="305"/>
      <c r="B220" s="305"/>
      <c r="C220" s="305"/>
      <c r="D220" s="305"/>
      <c r="E220" s="305"/>
      <c r="F220" s="305"/>
      <c r="G220" s="305"/>
      <c r="H220" s="305"/>
      <c r="I220" s="305"/>
      <c r="J220" s="305"/>
      <c r="K220" s="305"/>
      <c r="L220" s="305"/>
      <c r="M220" s="305"/>
      <c r="N220" s="305"/>
      <c r="O220" s="305"/>
      <c r="P220" s="305"/>
      <c r="Q220" s="305"/>
      <c r="R220" s="305"/>
      <c r="S220" s="127"/>
      <c r="T220" s="305"/>
      <c r="U220" s="305"/>
      <c r="V220" s="305"/>
      <c r="W220" s="305"/>
      <c r="X220" s="305"/>
      <c r="Y220" s="305"/>
      <c r="Z220" s="305"/>
      <c r="AA220" s="305"/>
      <c r="AB220" s="305"/>
      <c r="AC220" s="305"/>
    </row>
    <row r="221" spans="1:29" ht="14.25" x14ac:dyDescent="0.2">
      <c r="A221" s="305"/>
      <c r="B221" s="305"/>
      <c r="C221" s="305"/>
      <c r="D221" s="305"/>
      <c r="E221" s="305"/>
      <c r="F221" s="305"/>
      <c r="G221" s="305"/>
      <c r="H221" s="305"/>
      <c r="I221" s="305"/>
      <c r="J221" s="305"/>
      <c r="K221" s="305"/>
      <c r="L221" s="305"/>
      <c r="M221" s="305"/>
      <c r="N221" s="305"/>
      <c r="O221" s="305"/>
      <c r="P221" s="305"/>
      <c r="Q221" s="305"/>
      <c r="R221" s="305"/>
      <c r="S221" s="127"/>
      <c r="T221" s="305"/>
      <c r="U221" s="305"/>
      <c r="V221" s="305"/>
      <c r="W221" s="305"/>
      <c r="X221" s="305"/>
      <c r="Y221" s="305"/>
      <c r="Z221" s="305"/>
      <c r="AA221" s="305"/>
      <c r="AB221" s="305"/>
      <c r="AC221" s="305"/>
    </row>
    <row r="222" spans="1:29" ht="14.25" x14ac:dyDescent="0.2">
      <c r="A222" s="305"/>
      <c r="B222" s="305"/>
      <c r="C222" s="305"/>
      <c r="D222" s="305"/>
      <c r="E222" s="305"/>
      <c r="F222" s="305"/>
      <c r="G222" s="305"/>
      <c r="H222" s="305"/>
      <c r="I222" s="305"/>
      <c r="J222" s="305"/>
      <c r="K222" s="305"/>
      <c r="L222" s="305"/>
      <c r="M222" s="305"/>
      <c r="N222" s="305"/>
      <c r="O222" s="305"/>
      <c r="P222" s="305"/>
      <c r="Q222" s="305"/>
      <c r="R222" s="305"/>
      <c r="S222" s="127"/>
      <c r="T222" s="305"/>
      <c r="U222" s="305"/>
      <c r="V222" s="305"/>
      <c r="W222" s="305"/>
      <c r="X222" s="305"/>
      <c r="Y222" s="305"/>
      <c r="Z222" s="305"/>
      <c r="AA222" s="305"/>
      <c r="AB222" s="305"/>
      <c r="AC222" s="305"/>
    </row>
    <row r="223" spans="1:29" ht="14.25" x14ac:dyDescent="0.2">
      <c r="A223" s="305"/>
      <c r="B223" s="305"/>
      <c r="C223" s="305"/>
      <c r="D223" s="305"/>
      <c r="E223" s="305"/>
      <c r="F223" s="305"/>
      <c r="G223" s="305"/>
      <c r="H223" s="305"/>
      <c r="I223" s="305"/>
      <c r="J223" s="305"/>
      <c r="K223" s="305"/>
      <c r="L223" s="305"/>
      <c r="M223" s="305"/>
      <c r="N223" s="305"/>
      <c r="O223" s="305"/>
      <c r="P223" s="305"/>
      <c r="Q223" s="305"/>
      <c r="R223" s="305"/>
      <c r="S223" s="127"/>
      <c r="T223" s="305"/>
      <c r="U223" s="305"/>
      <c r="V223" s="305"/>
      <c r="W223" s="305"/>
      <c r="X223" s="305"/>
      <c r="Y223" s="305"/>
      <c r="Z223" s="305"/>
      <c r="AA223" s="305"/>
      <c r="AB223" s="305"/>
      <c r="AC223" s="305"/>
    </row>
    <row r="224" spans="1:29" ht="14.25" x14ac:dyDescent="0.2">
      <c r="A224" s="305"/>
      <c r="B224" s="305"/>
      <c r="C224" s="305"/>
      <c r="D224" s="305"/>
      <c r="E224" s="305"/>
      <c r="F224" s="305"/>
      <c r="G224" s="305"/>
      <c r="H224" s="305"/>
      <c r="I224" s="305"/>
      <c r="J224" s="305"/>
      <c r="K224" s="305"/>
      <c r="L224" s="305"/>
      <c r="M224" s="305"/>
      <c r="N224" s="305"/>
      <c r="O224" s="305"/>
      <c r="P224" s="305"/>
      <c r="Q224" s="305"/>
      <c r="R224" s="305"/>
      <c r="S224" s="127"/>
      <c r="T224" s="305"/>
      <c r="U224" s="305"/>
      <c r="V224" s="305"/>
      <c r="W224" s="305"/>
      <c r="X224" s="305"/>
      <c r="Y224" s="305"/>
      <c r="Z224" s="305"/>
      <c r="AA224" s="305"/>
      <c r="AB224" s="305"/>
      <c r="AC224" s="305"/>
    </row>
    <row r="225" spans="1:29" ht="14.25" x14ac:dyDescent="0.2">
      <c r="A225" s="305"/>
      <c r="B225" s="305"/>
      <c r="C225" s="305"/>
      <c r="D225" s="305"/>
      <c r="E225" s="305"/>
      <c r="F225" s="305"/>
      <c r="G225" s="305"/>
      <c r="H225" s="305"/>
      <c r="I225" s="305"/>
      <c r="J225" s="305"/>
      <c r="K225" s="305"/>
      <c r="L225" s="305"/>
      <c r="M225" s="305"/>
      <c r="N225" s="305"/>
      <c r="O225" s="305"/>
      <c r="P225" s="305"/>
      <c r="Q225" s="305"/>
      <c r="R225" s="305"/>
      <c r="S225" s="127"/>
      <c r="T225" s="305"/>
      <c r="U225" s="305"/>
      <c r="V225" s="305"/>
      <c r="W225" s="305"/>
      <c r="X225" s="305"/>
      <c r="Y225" s="305"/>
      <c r="Z225" s="305"/>
      <c r="AA225" s="305"/>
      <c r="AB225" s="305"/>
      <c r="AC225" s="305"/>
    </row>
    <row r="226" spans="1:29" ht="14.25" x14ac:dyDescent="0.2">
      <c r="A226" s="305"/>
      <c r="B226" s="305"/>
      <c r="C226" s="305"/>
      <c r="D226" s="305"/>
      <c r="E226" s="305"/>
      <c r="F226" s="305"/>
      <c r="G226" s="305"/>
      <c r="H226" s="305"/>
      <c r="I226" s="305"/>
      <c r="J226" s="305"/>
      <c r="K226" s="305"/>
      <c r="L226" s="305"/>
      <c r="M226" s="305"/>
      <c r="N226" s="305"/>
      <c r="O226" s="305"/>
      <c r="P226" s="305"/>
      <c r="Q226" s="305"/>
      <c r="R226" s="305"/>
      <c r="S226" s="127"/>
      <c r="T226" s="305"/>
      <c r="U226" s="305"/>
      <c r="V226" s="305"/>
      <c r="W226" s="305"/>
      <c r="X226" s="305"/>
      <c r="Y226" s="305"/>
      <c r="Z226" s="305"/>
      <c r="AA226" s="305"/>
      <c r="AB226" s="305"/>
      <c r="AC226" s="305"/>
    </row>
    <row r="227" spans="1:29" ht="14.25" x14ac:dyDescent="0.2">
      <c r="A227" s="305"/>
      <c r="B227" s="305"/>
      <c r="C227" s="305"/>
      <c r="D227" s="305"/>
      <c r="E227" s="305"/>
      <c r="F227" s="305"/>
      <c r="G227" s="305"/>
      <c r="H227" s="305"/>
      <c r="I227" s="305"/>
      <c r="J227" s="305"/>
      <c r="K227" s="305"/>
      <c r="L227" s="305"/>
      <c r="M227" s="305"/>
      <c r="N227" s="305"/>
      <c r="O227" s="305"/>
      <c r="P227" s="305"/>
      <c r="Q227" s="305"/>
      <c r="R227" s="305"/>
      <c r="S227" s="127"/>
      <c r="T227" s="305"/>
      <c r="U227" s="305"/>
      <c r="V227" s="305"/>
      <c r="W227" s="305"/>
      <c r="X227" s="305"/>
      <c r="Y227" s="305"/>
      <c r="Z227" s="305"/>
      <c r="AA227" s="305"/>
      <c r="AB227" s="305"/>
      <c r="AC227" s="305"/>
    </row>
    <row r="228" spans="1:29" ht="14.25" x14ac:dyDescent="0.2">
      <c r="A228" s="305"/>
      <c r="B228" s="305"/>
      <c r="C228" s="305"/>
      <c r="D228" s="305"/>
      <c r="E228" s="305"/>
      <c r="F228" s="305"/>
      <c r="G228" s="305"/>
      <c r="H228" s="305"/>
      <c r="I228" s="305"/>
      <c r="J228" s="305"/>
      <c r="K228" s="305"/>
      <c r="L228" s="305"/>
      <c r="M228" s="305"/>
      <c r="N228" s="305"/>
      <c r="O228" s="305"/>
      <c r="P228" s="305"/>
      <c r="Q228" s="305"/>
      <c r="R228" s="305"/>
      <c r="S228" s="127"/>
      <c r="T228" s="305"/>
      <c r="U228" s="305"/>
      <c r="V228" s="305"/>
      <c r="W228" s="305"/>
      <c r="X228" s="305"/>
      <c r="Y228" s="305"/>
      <c r="Z228" s="305"/>
      <c r="AA228" s="305"/>
      <c r="AB228" s="305"/>
      <c r="AC228" s="305"/>
    </row>
    <row r="229" spans="1:29" ht="14.25" x14ac:dyDescent="0.2">
      <c r="A229" s="305"/>
      <c r="B229" s="305"/>
      <c r="C229" s="305"/>
      <c r="D229" s="305"/>
      <c r="E229" s="305"/>
      <c r="F229" s="305"/>
      <c r="G229" s="305"/>
      <c r="H229" s="305"/>
      <c r="I229" s="305"/>
      <c r="J229" s="305"/>
      <c r="K229" s="305"/>
      <c r="L229" s="305"/>
      <c r="M229" s="305"/>
      <c r="N229" s="305"/>
      <c r="O229" s="305"/>
      <c r="P229" s="305"/>
      <c r="Q229" s="305"/>
      <c r="R229" s="305"/>
      <c r="S229" s="127"/>
      <c r="T229" s="305"/>
      <c r="U229" s="305"/>
      <c r="V229" s="305"/>
      <c r="W229" s="305"/>
      <c r="X229" s="305"/>
      <c r="Y229" s="305"/>
      <c r="Z229" s="305"/>
      <c r="AA229" s="305"/>
      <c r="AB229" s="305"/>
      <c r="AC229" s="305"/>
    </row>
    <row r="230" spans="1:29" ht="14.25" x14ac:dyDescent="0.2">
      <c r="A230" s="305"/>
      <c r="B230" s="305"/>
      <c r="C230" s="305"/>
      <c r="D230" s="305"/>
      <c r="E230" s="305"/>
      <c r="F230" s="305"/>
      <c r="G230" s="305"/>
      <c r="H230" s="305"/>
      <c r="I230" s="305"/>
      <c r="J230" s="305"/>
      <c r="K230" s="305"/>
      <c r="L230" s="305"/>
      <c r="M230" s="305"/>
      <c r="N230" s="305"/>
      <c r="O230" s="305"/>
      <c r="P230" s="305"/>
      <c r="Q230" s="305"/>
      <c r="R230" s="305"/>
      <c r="S230" s="127"/>
      <c r="T230" s="305"/>
      <c r="U230" s="305"/>
      <c r="V230" s="305"/>
      <c r="W230" s="305"/>
      <c r="X230" s="305"/>
      <c r="Y230" s="305"/>
      <c r="Z230" s="305"/>
      <c r="AA230" s="305"/>
      <c r="AB230" s="305"/>
      <c r="AC230" s="305"/>
    </row>
    <row r="231" spans="1:29" ht="14.25" x14ac:dyDescent="0.2">
      <c r="A231" s="305"/>
      <c r="B231" s="305"/>
      <c r="C231" s="305"/>
      <c r="D231" s="305"/>
      <c r="E231" s="305"/>
      <c r="F231" s="305"/>
      <c r="G231" s="305"/>
      <c r="H231" s="305"/>
      <c r="I231" s="305"/>
      <c r="J231" s="305"/>
      <c r="K231" s="305"/>
      <c r="L231" s="305"/>
      <c r="M231" s="305"/>
      <c r="N231" s="305"/>
      <c r="O231" s="305"/>
      <c r="P231" s="305"/>
      <c r="Q231" s="305"/>
      <c r="R231" s="305"/>
      <c r="S231" s="127"/>
      <c r="T231" s="305"/>
      <c r="U231" s="305"/>
      <c r="V231" s="305"/>
      <c r="W231" s="305"/>
      <c r="X231" s="305"/>
      <c r="Y231" s="305"/>
      <c r="Z231" s="305"/>
      <c r="AA231" s="305"/>
      <c r="AB231" s="305"/>
      <c r="AC231" s="305"/>
    </row>
    <row r="232" spans="1:29" ht="14.25" x14ac:dyDescent="0.2">
      <c r="A232" s="305"/>
      <c r="B232" s="305"/>
      <c r="C232" s="305"/>
      <c r="D232" s="305"/>
      <c r="E232" s="305"/>
      <c r="F232" s="305"/>
      <c r="G232" s="305"/>
      <c r="H232" s="305"/>
      <c r="I232" s="305"/>
      <c r="J232" s="305"/>
      <c r="K232" s="305"/>
      <c r="L232" s="305"/>
      <c r="M232" s="305"/>
      <c r="N232" s="305"/>
      <c r="O232" s="305"/>
      <c r="P232" s="305"/>
      <c r="Q232" s="305"/>
      <c r="R232" s="305"/>
      <c r="S232" s="127"/>
      <c r="T232" s="305"/>
      <c r="U232" s="305"/>
      <c r="V232" s="305"/>
      <c r="W232" s="305"/>
      <c r="X232" s="305"/>
      <c r="Y232" s="305"/>
      <c r="Z232" s="305"/>
      <c r="AA232" s="305"/>
      <c r="AB232" s="305"/>
      <c r="AC232" s="305"/>
    </row>
    <row r="233" spans="1:29" ht="14.25" x14ac:dyDescent="0.2">
      <c r="A233" s="305"/>
      <c r="B233" s="305"/>
      <c r="C233" s="305"/>
      <c r="D233" s="305"/>
      <c r="E233" s="305"/>
      <c r="F233" s="305"/>
      <c r="G233" s="305"/>
      <c r="H233" s="305"/>
      <c r="I233" s="305"/>
      <c r="J233" s="305"/>
      <c r="K233" s="305"/>
      <c r="L233" s="305"/>
      <c r="M233" s="305"/>
      <c r="N233" s="305"/>
      <c r="O233" s="305"/>
      <c r="P233" s="305"/>
      <c r="Q233" s="305"/>
      <c r="R233" s="305"/>
      <c r="S233" s="127"/>
      <c r="T233" s="305"/>
      <c r="U233" s="305"/>
      <c r="V233" s="305"/>
      <c r="W233" s="305"/>
      <c r="X233" s="305"/>
      <c r="Y233" s="305"/>
      <c r="Z233" s="305"/>
      <c r="AA233" s="305"/>
      <c r="AB233" s="305"/>
      <c r="AC233" s="305"/>
    </row>
    <row r="234" spans="1:29" ht="14.25" x14ac:dyDescent="0.2">
      <c r="A234" s="305"/>
      <c r="B234" s="305"/>
      <c r="C234" s="305"/>
      <c r="D234" s="305"/>
      <c r="E234" s="305"/>
      <c r="F234" s="305"/>
      <c r="G234" s="305"/>
      <c r="H234" s="305"/>
      <c r="I234" s="305"/>
      <c r="J234" s="305"/>
      <c r="K234" s="305"/>
      <c r="L234" s="305"/>
      <c r="M234" s="305"/>
      <c r="N234" s="305"/>
      <c r="O234" s="305"/>
      <c r="P234" s="305"/>
      <c r="Q234" s="305"/>
      <c r="R234" s="305"/>
      <c r="S234" s="127"/>
      <c r="T234" s="305"/>
      <c r="U234" s="305"/>
      <c r="V234" s="305"/>
      <c r="W234" s="305"/>
      <c r="X234" s="305"/>
      <c r="Y234" s="305"/>
      <c r="Z234" s="305"/>
      <c r="AA234" s="305"/>
      <c r="AB234" s="305"/>
      <c r="AC234" s="305"/>
    </row>
    <row r="235" spans="1:29" ht="14.25" x14ac:dyDescent="0.2">
      <c r="A235" s="305"/>
      <c r="B235" s="305"/>
      <c r="C235" s="305"/>
      <c r="D235" s="305"/>
      <c r="E235" s="305"/>
      <c r="F235" s="305"/>
      <c r="G235" s="305"/>
      <c r="H235" s="305"/>
      <c r="I235" s="305"/>
      <c r="J235" s="305"/>
      <c r="K235" s="305"/>
      <c r="L235" s="305"/>
      <c r="M235" s="305"/>
      <c r="N235" s="305"/>
      <c r="O235" s="305"/>
      <c r="P235" s="305"/>
      <c r="Q235" s="305"/>
      <c r="R235" s="305"/>
      <c r="S235" s="127"/>
      <c r="T235" s="305"/>
      <c r="U235" s="305"/>
      <c r="V235" s="305"/>
      <c r="W235" s="305"/>
      <c r="X235" s="305"/>
      <c r="Y235" s="305"/>
      <c r="Z235" s="305"/>
      <c r="AA235" s="305"/>
      <c r="AB235" s="305"/>
      <c r="AC235" s="305"/>
    </row>
    <row r="236" spans="1:29" ht="14.25" x14ac:dyDescent="0.2">
      <c r="A236" s="305"/>
      <c r="B236" s="305"/>
      <c r="C236" s="305"/>
      <c r="D236" s="305"/>
      <c r="E236" s="305"/>
      <c r="F236" s="305"/>
      <c r="G236" s="305"/>
      <c r="H236" s="305"/>
      <c r="I236" s="305"/>
      <c r="J236" s="305"/>
      <c r="K236" s="305"/>
      <c r="L236" s="305"/>
      <c r="M236" s="305"/>
      <c r="N236" s="305"/>
      <c r="O236" s="305"/>
      <c r="P236" s="305"/>
      <c r="Q236" s="305"/>
      <c r="R236" s="305"/>
      <c r="S236" s="127"/>
      <c r="T236" s="305"/>
      <c r="U236" s="305"/>
      <c r="V236" s="305"/>
      <c r="W236" s="305"/>
      <c r="X236" s="305"/>
      <c r="Y236" s="305"/>
      <c r="Z236" s="305"/>
      <c r="AA236" s="305"/>
      <c r="AB236" s="305"/>
      <c r="AC236" s="305"/>
    </row>
    <row r="237" spans="1:29" ht="14.25" x14ac:dyDescent="0.2">
      <c r="A237" s="305"/>
      <c r="B237" s="305"/>
      <c r="C237" s="305"/>
      <c r="D237" s="305"/>
      <c r="E237" s="305"/>
      <c r="F237" s="305"/>
      <c r="G237" s="305"/>
      <c r="H237" s="305"/>
      <c r="I237" s="305"/>
      <c r="J237" s="305"/>
      <c r="K237" s="305"/>
      <c r="L237" s="305"/>
      <c r="M237" s="305"/>
      <c r="N237" s="305"/>
      <c r="O237" s="305"/>
      <c r="P237" s="305"/>
      <c r="Q237" s="305"/>
      <c r="R237" s="305"/>
      <c r="S237" s="127"/>
      <c r="T237" s="305"/>
      <c r="U237" s="305"/>
      <c r="V237" s="305"/>
      <c r="W237" s="305"/>
      <c r="X237" s="305"/>
      <c r="Y237" s="305"/>
      <c r="Z237" s="305"/>
      <c r="AA237" s="305"/>
      <c r="AB237" s="305"/>
      <c r="AC237" s="305"/>
    </row>
    <row r="238" spans="1:29" ht="14.25" x14ac:dyDescent="0.2">
      <c r="A238" s="305"/>
      <c r="B238" s="305"/>
      <c r="C238" s="305"/>
      <c r="D238" s="305"/>
      <c r="E238" s="305"/>
      <c r="F238" s="305"/>
      <c r="G238" s="305"/>
      <c r="H238" s="305"/>
      <c r="I238" s="305"/>
      <c r="J238" s="305"/>
      <c r="K238" s="305"/>
      <c r="L238" s="305"/>
      <c r="M238" s="305"/>
      <c r="N238" s="305"/>
      <c r="O238" s="305"/>
      <c r="P238" s="305"/>
      <c r="Q238" s="305"/>
      <c r="R238" s="305"/>
      <c r="S238" s="127"/>
      <c r="T238" s="305"/>
      <c r="U238" s="305"/>
      <c r="V238" s="305"/>
      <c r="W238" s="305"/>
      <c r="X238" s="305"/>
      <c r="Y238" s="305"/>
      <c r="Z238" s="305"/>
      <c r="AA238" s="305"/>
      <c r="AB238" s="305"/>
      <c r="AC238" s="305"/>
    </row>
    <row r="239" spans="1:29" ht="14.25" x14ac:dyDescent="0.2">
      <c r="A239" s="305"/>
      <c r="B239" s="305"/>
      <c r="C239" s="305"/>
      <c r="D239" s="305"/>
      <c r="E239" s="305"/>
      <c r="F239" s="305"/>
      <c r="G239" s="305"/>
      <c r="H239" s="305"/>
      <c r="I239" s="305"/>
      <c r="J239" s="305"/>
      <c r="K239" s="305"/>
      <c r="L239" s="305"/>
      <c r="M239" s="305"/>
      <c r="N239" s="305"/>
      <c r="O239" s="305"/>
      <c r="P239" s="305"/>
      <c r="Q239" s="305"/>
      <c r="R239" s="305"/>
      <c r="S239" s="127"/>
      <c r="T239" s="305"/>
      <c r="U239" s="305"/>
      <c r="V239" s="305"/>
      <c r="W239" s="305"/>
      <c r="X239" s="305"/>
      <c r="Y239" s="305"/>
      <c r="Z239" s="305"/>
      <c r="AA239" s="305"/>
      <c r="AB239" s="305"/>
      <c r="AC239" s="305"/>
    </row>
    <row r="240" spans="1:29" ht="14.25" x14ac:dyDescent="0.2">
      <c r="A240" s="305"/>
      <c r="B240" s="305"/>
      <c r="C240" s="305"/>
      <c r="D240" s="305"/>
      <c r="E240" s="305"/>
      <c r="F240" s="305"/>
      <c r="G240" s="305"/>
      <c r="H240" s="305"/>
      <c r="I240" s="305"/>
      <c r="J240" s="305"/>
      <c r="K240" s="305"/>
      <c r="L240" s="305"/>
      <c r="M240" s="305"/>
      <c r="N240" s="305"/>
      <c r="O240" s="305"/>
      <c r="P240" s="305"/>
      <c r="Q240" s="305"/>
      <c r="R240" s="305"/>
      <c r="S240" s="127"/>
      <c r="T240" s="305"/>
      <c r="U240" s="305"/>
      <c r="V240" s="305"/>
      <c r="W240" s="305"/>
      <c r="X240" s="305"/>
      <c r="Y240" s="305"/>
      <c r="Z240" s="305"/>
      <c r="AA240" s="305"/>
      <c r="AB240" s="305"/>
      <c r="AC240" s="305"/>
    </row>
    <row r="241" spans="1:29" ht="14.25" x14ac:dyDescent="0.2">
      <c r="A241" s="305"/>
      <c r="B241" s="305"/>
      <c r="C241" s="305"/>
      <c r="D241" s="305"/>
      <c r="E241" s="305"/>
      <c r="F241" s="305"/>
      <c r="G241" s="305"/>
      <c r="H241" s="305"/>
      <c r="I241" s="305"/>
      <c r="J241" s="305"/>
      <c r="K241" s="305"/>
      <c r="L241" s="305"/>
      <c r="M241" s="305"/>
      <c r="N241" s="305"/>
      <c r="O241" s="305"/>
      <c r="P241" s="305"/>
      <c r="Q241" s="305"/>
      <c r="R241" s="305"/>
      <c r="S241" s="127"/>
      <c r="T241" s="305"/>
      <c r="U241" s="305"/>
      <c r="V241" s="305"/>
      <c r="W241" s="305"/>
      <c r="X241" s="305"/>
      <c r="Y241" s="305"/>
      <c r="Z241" s="305"/>
      <c r="AA241" s="305"/>
      <c r="AB241" s="305"/>
      <c r="AC241" s="305"/>
    </row>
    <row r="242" spans="1:29" ht="14.25" x14ac:dyDescent="0.2">
      <c r="A242" s="305"/>
      <c r="B242" s="305"/>
      <c r="C242" s="305"/>
      <c r="D242" s="305"/>
      <c r="E242" s="305"/>
      <c r="F242" s="305"/>
      <c r="G242" s="305"/>
      <c r="H242" s="305"/>
      <c r="I242" s="305"/>
      <c r="J242" s="305"/>
      <c r="K242" s="305"/>
      <c r="L242" s="305"/>
      <c r="M242" s="305"/>
      <c r="N242" s="305"/>
      <c r="O242" s="305"/>
      <c r="P242" s="305"/>
      <c r="Q242" s="305"/>
      <c r="R242" s="305"/>
      <c r="S242" s="127"/>
      <c r="T242" s="305"/>
      <c r="U242" s="305"/>
      <c r="V242" s="305"/>
      <c r="W242" s="305"/>
      <c r="X242" s="305"/>
      <c r="Y242" s="305"/>
      <c r="Z242" s="305"/>
      <c r="AA242" s="305"/>
      <c r="AB242" s="305"/>
      <c r="AC242" s="305"/>
    </row>
    <row r="243" spans="1:29" ht="14.25" x14ac:dyDescent="0.2">
      <c r="A243" s="305"/>
      <c r="B243" s="305"/>
      <c r="C243" s="305"/>
      <c r="D243" s="305"/>
      <c r="E243" s="305"/>
      <c r="F243" s="305"/>
      <c r="G243" s="305"/>
      <c r="H243" s="305"/>
      <c r="I243" s="305"/>
      <c r="J243" s="305"/>
      <c r="K243" s="305"/>
      <c r="L243" s="305"/>
      <c r="M243" s="305"/>
      <c r="N243" s="305"/>
      <c r="O243" s="305"/>
      <c r="P243" s="305"/>
      <c r="Q243" s="305"/>
      <c r="R243" s="305"/>
      <c r="S243" s="127"/>
      <c r="T243" s="305"/>
      <c r="U243" s="305"/>
      <c r="V243" s="305"/>
      <c r="W243" s="305"/>
      <c r="X243" s="305"/>
      <c r="Y243" s="305"/>
      <c r="Z243" s="305"/>
      <c r="AA243" s="305"/>
      <c r="AB243" s="305"/>
      <c r="AC243" s="305"/>
    </row>
    <row r="244" spans="1:29" ht="14.25" x14ac:dyDescent="0.2">
      <c r="A244" s="305"/>
      <c r="B244" s="305"/>
      <c r="C244" s="305"/>
      <c r="D244" s="305"/>
      <c r="E244" s="305"/>
      <c r="F244" s="305"/>
      <c r="G244" s="305"/>
      <c r="H244" s="305"/>
      <c r="I244" s="305"/>
      <c r="J244" s="305"/>
      <c r="K244" s="305"/>
      <c r="L244" s="305"/>
      <c r="M244" s="305"/>
      <c r="N244" s="305"/>
      <c r="O244" s="305"/>
      <c r="P244" s="305"/>
      <c r="Q244" s="305"/>
      <c r="R244" s="305"/>
      <c r="S244" s="127"/>
      <c r="T244" s="305"/>
      <c r="U244" s="305"/>
      <c r="V244" s="305"/>
      <c r="W244" s="305"/>
      <c r="X244" s="305"/>
      <c r="Y244" s="305"/>
      <c r="Z244" s="305"/>
      <c r="AA244" s="305"/>
      <c r="AB244" s="305"/>
      <c r="AC244" s="305"/>
    </row>
    <row r="245" spans="1:29" ht="14.25" x14ac:dyDescent="0.2">
      <c r="A245" s="305"/>
      <c r="B245" s="305"/>
      <c r="C245" s="305"/>
      <c r="D245" s="305"/>
      <c r="E245" s="305"/>
      <c r="F245" s="305"/>
      <c r="G245" s="305"/>
      <c r="H245" s="305"/>
      <c r="I245" s="305"/>
      <c r="J245" s="305"/>
      <c r="K245" s="305"/>
      <c r="L245" s="305"/>
      <c r="M245" s="305"/>
      <c r="N245" s="305"/>
      <c r="O245" s="305"/>
      <c r="P245" s="305"/>
      <c r="Q245" s="305"/>
      <c r="R245" s="305"/>
      <c r="S245" s="127"/>
      <c r="T245" s="305"/>
      <c r="U245" s="305"/>
      <c r="V245" s="305"/>
      <c r="W245" s="305"/>
      <c r="X245" s="305"/>
      <c r="Y245" s="305"/>
      <c r="Z245" s="305"/>
      <c r="AA245" s="305"/>
      <c r="AB245" s="305"/>
      <c r="AC245" s="305"/>
    </row>
    <row r="246" spans="1:29" ht="14.25" x14ac:dyDescent="0.2">
      <c r="A246" s="305"/>
      <c r="B246" s="305"/>
      <c r="C246" s="305"/>
      <c r="D246" s="305"/>
      <c r="E246" s="305"/>
      <c r="F246" s="305"/>
      <c r="G246" s="305"/>
      <c r="H246" s="305"/>
      <c r="I246" s="305"/>
      <c r="J246" s="305"/>
      <c r="K246" s="305"/>
      <c r="L246" s="305"/>
      <c r="M246" s="305"/>
      <c r="N246" s="305"/>
      <c r="O246" s="305"/>
      <c r="P246" s="305"/>
      <c r="Q246" s="305"/>
      <c r="R246" s="305"/>
      <c r="S246" s="127"/>
      <c r="T246" s="305"/>
      <c r="U246" s="305"/>
      <c r="V246" s="305"/>
      <c r="W246" s="305"/>
      <c r="X246" s="305"/>
      <c r="Y246" s="305"/>
      <c r="Z246" s="305"/>
      <c r="AA246" s="305"/>
      <c r="AB246" s="305"/>
      <c r="AC246" s="305"/>
    </row>
    <row r="247" spans="1:29" ht="14.25" x14ac:dyDescent="0.2">
      <c r="A247" s="305"/>
      <c r="B247" s="305"/>
      <c r="C247" s="305"/>
      <c r="D247" s="305"/>
      <c r="E247" s="305"/>
      <c r="F247" s="305"/>
      <c r="G247" s="305"/>
      <c r="H247" s="305"/>
      <c r="I247" s="305"/>
      <c r="J247" s="305"/>
      <c r="K247" s="305"/>
      <c r="L247" s="305"/>
      <c r="M247" s="305"/>
      <c r="N247" s="305"/>
      <c r="O247" s="305"/>
      <c r="P247" s="305"/>
      <c r="Q247" s="305"/>
      <c r="R247" s="305"/>
      <c r="S247" s="127"/>
      <c r="T247" s="305"/>
      <c r="U247" s="305"/>
      <c r="V247" s="305"/>
      <c r="W247" s="305"/>
      <c r="X247" s="305"/>
      <c r="Y247" s="305"/>
      <c r="Z247" s="305"/>
      <c r="AA247" s="305"/>
      <c r="AB247" s="305"/>
      <c r="AC247" s="305"/>
    </row>
    <row r="248" spans="1:29" ht="14.25" x14ac:dyDescent="0.2">
      <c r="A248" s="305"/>
      <c r="B248" s="305"/>
      <c r="C248" s="305"/>
      <c r="D248" s="305"/>
      <c r="E248" s="305"/>
      <c r="F248" s="305"/>
      <c r="G248" s="305"/>
      <c r="H248" s="305"/>
      <c r="I248" s="305"/>
      <c r="J248" s="305"/>
      <c r="K248" s="305"/>
      <c r="L248" s="305"/>
      <c r="M248" s="305"/>
      <c r="N248" s="305"/>
      <c r="O248" s="305"/>
      <c r="P248" s="305"/>
      <c r="Q248" s="305"/>
      <c r="R248" s="305"/>
      <c r="S248" s="127"/>
      <c r="T248" s="305"/>
      <c r="U248" s="305"/>
      <c r="V248" s="305"/>
      <c r="W248" s="305"/>
      <c r="X248" s="305"/>
      <c r="Y248" s="305"/>
      <c r="Z248" s="305"/>
      <c r="AA248" s="305"/>
      <c r="AB248" s="305"/>
      <c r="AC248" s="305"/>
    </row>
    <row r="249" spans="1:29" ht="14.25" x14ac:dyDescent="0.2">
      <c r="A249" s="305"/>
      <c r="B249" s="305"/>
      <c r="C249" s="305"/>
      <c r="D249" s="305"/>
      <c r="E249" s="305"/>
      <c r="F249" s="305"/>
      <c r="G249" s="305"/>
      <c r="H249" s="305"/>
      <c r="I249" s="305"/>
      <c r="J249" s="305"/>
      <c r="K249" s="305"/>
      <c r="L249" s="305"/>
      <c r="M249" s="305"/>
      <c r="N249" s="305"/>
      <c r="O249" s="305"/>
      <c r="P249" s="305"/>
      <c r="Q249" s="305"/>
      <c r="R249" s="305"/>
      <c r="S249" s="127"/>
      <c r="T249" s="305"/>
      <c r="U249" s="305"/>
      <c r="V249" s="305"/>
      <c r="W249" s="305"/>
      <c r="X249" s="305"/>
      <c r="Y249" s="305"/>
      <c r="Z249" s="305"/>
      <c r="AA249" s="305"/>
      <c r="AB249" s="305"/>
      <c r="AC249" s="305"/>
    </row>
    <row r="250" spans="1:29" ht="14.25" x14ac:dyDescent="0.2">
      <c r="A250" s="305"/>
      <c r="B250" s="305"/>
      <c r="C250" s="305"/>
      <c r="D250" s="305"/>
      <c r="E250" s="305"/>
      <c r="F250" s="305"/>
      <c r="G250" s="305"/>
      <c r="H250" s="305"/>
      <c r="I250" s="305"/>
      <c r="J250" s="305"/>
      <c r="K250" s="305"/>
      <c r="L250" s="305"/>
      <c r="M250" s="305"/>
      <c r="N250" s="305"/>
      <c r="O250" s="305"/>
      <c r="P250" s="305"/>
      <c r="Q250" s="305"/>
      <c r="R250" s="305"/>
      <c r="S250" s="127"/>
      <c r="T250" s="305"/>
      <c r="U250" s="305"/>
      <c r="V250" s="305"/>
      <c r="W250" s="305"/>
      <c r="X250" s="305"/>
      <c r="Y250" s="305"/>
      <c r="Z250" s="305"/>
      <c r="AA250" s="305"/>
      <c r="AB250" s="305"/>
      <c r="AC250" s="305"/>
    </row>
    <row r="251" spans="1:29" ht="14.25" x14ac:dyDescent="0.2">
      <c r="A251" s="305"/>
      <c r="B251" s="305"/>
      <c r="C251" s="305"/>
      <c r="D251" s="305"/>
      <c r="E251" s="305"/>
      <c r="F251" s="305"/>
      <c r="G251" s="305"/>
      <c r="H251" s="305"/>
      <c r="I251" s="305"/>
      <c r="J251" s="305"/>
      <c r="K251" s="305"/>
      <c r="L251" s="305"/>
      <c r="M251" s="305"/>
      <c r="N251" s="305"/>
      <c r="O251" s="305"/>
      <c r="P251" s="305"/>
      <c r="Q251" s="305"/>
      <c r="R251" s="305"/>
      <c r="S251" s="127"/>
      <c r="T251" s="305"/>
      <c r="U251" s="305"/>
      <c r="V251" s="305"/>
      <c r="W251" s="305"/>
      <c r="X251" s="305"/>
      <c r="Y251" s="305"/>
      <c r="Z251" s="305"/>
      <c r="AA251" s="305"/>
      <c r="AB251" s="305"/>
      <c r="AC251" s="305"/>
    </row>
    <row r="252" spans="1:29" ht="14.25" x14ac:dyDescent="0.2">
      <c r="A252" s="305"/>
      <c r="B252" s="305"/>
      <c r="C252" s="305"/>
      <c r="D252" s="305"/>
      <c r="E252" s="305"/>
      <c r="F252" s="305"/>
      <c r="G252" s="305"/>
      <c r="H252" s="305"/>
      <c r="I252" s="305"/>
      <c r="J252" s="305"/>
      <c r="K252" s="305"/>
      <c r="L252" s="305"/>
      <c r="M252" s="305"/>
      <c r="N252" s="305"/>
      <c r="O252" s="305"/>
      <c r="P252" s="305"/>
      <c r="Q252" s="305"/>
      <c r="R252" s="305"/>
      <c r="S252" s="127"/>
      <c r="T252" s="305"/>
      <c r="U252" s="305"/>
      <c r="V252" s="305"/>
      <c r="W252" s="305"/>
      <c r="X252" s="305"/>
      <c r="Y252" s="305"/>
      <c r="Z252" s="305"/>
      <c r="AA252" s="305"/>
      <c r="AB252" s="305"/>
      <c r="AC252" s="305"/>
    </row>
    <row r="253" spans="1:29" ht="14.25" x14ac:dyDescent="0.2">
      <c r="A253" s="305"/>
      <c r="B253" s="305"/>
      <c r="C253" s="305"/>
      <c r="D253" s="305"/>
      <c r="E253" s="305"/>
      <c r="F253" s="305"/>
      <c r="G253" s="305"/>
      <c r="H253" s="305"/>
      <c r="I253" s="305"/>
      <c r="J253" s="305"/>
      <c r="K253" s="305"/>
      <c r="L253" s="305"/>
      <c r="M253" s="305"/>
      <c r="N253" s="305"/>
      <c r="O253" s="305"/>
      <c r="P253" s="305"/>
      <c r="Q253" s="305"/>
      <c r="R253" s="305"/>
      <c r="S253" s="127"/>
      <c r="T253" s="305"/>
      <c r="U253" s="305"/>
      <c r="V253" s="305"/>
      <c r="W253" s="305"/>
      <c r="X253" s="305"/>
      <c r="Y253" s="305"/>
      <c r="Z253" s="305"/>
      <c r="AA253" s="305"/>
      <c r="AB253" s="305"/>
      <c r="AC253" s="305"/>
    </row>
    <row r="254" spans="1:29" ht="14.25" x14ac:dyDescent="0.2">
      <c r="A254" s="305"/>
      <c r="B254" s="305"/>
      <c r="C254" s="305"/>
      <c r="D254" s="305"/>
      <c r="E254" s="305"/>
      <c r="F254" s="305"/>
      <c r="G254" s="305"/>
      <c r="H254" s="305"/>
      <c r="I254" s="305"/>
      <c r="J254" s="305"/>
      <c r="K254" s="305"/>
      <c r="L254" s="305"/>
      <c r="M254" s="305"/>
      <c r="N254" s="305"/>
      <c r="O254" s="305"/>
      <c r="P254" s="305"/>
      <c r="Q254" s="305"/>
      <c r="R254" s="305"/>
      <c r="S254" s="127"/>
      <c r="T254" s="305"/>
      <c r="U254" s="305"/>
      <c r="V254" s="305"/>
      <c r="W254" s="305"/>
      <c r="X254" s="305"/>
      <c r="Y254" s="305"/>
      <c r="Z254" s="305"/>
      <c r="AA254" s="305"/>
      <c r="AB254" s="305"/>
      <c r="AC254" s="305"/>
    </row>
    <row r="255" spans="1:29" ht="14.25" x14ac:dyDescent="0.2">
      <c r="A255" s="305"/>
      <c r="B255" s="305"/>
      <c r="C255" s="305"/>
      <c r="D255" s="305"/>
      <c r="E255" s="305"/>
      <c r="F255" s="305"/>
      <c r="G255" s="305"/>
      <c r="H255" s="305"/>
      <c r="I255" s="305"/>
      <c r="J255" s="305"/>
      <c r="K255" s="305"/>
      <c r="L255" s="305"/>
      <c r="M255" s="305"/>
      <c r="N255" s="305"/>
      <c r="O255" s="305"/>
      <c r="P255" s="305"/>
      <c r="Q255" s="305"/>
      <c r="R255" s="305"/>
      <c r="S255" s="127"/>
      <c r="T255" s="305"/>
      <c r="U255" s="305"/>
      <c r="V255" s="305"/>
      <c r="W255" s="305"/>
      <c r="X255" s="305"/>
      <c r="Y255" s="305"/>
      <c r="Z255" s="305"/>
      <c r="AA255" s="305"/>
      <c r="AB255" s="305"/>
      <c r="AC255" s="305"/>
    </row>
    <row r="256" spans="1:29" ht="14.25" x14ac:dyDescent="0.2">
      <c r="A256" s="305"/>
      <c r="B256" s="305"/>
      <c r="C256" s="305"/>
      <c r="D256" s="305"/>
      <c r="E256" s="305"/>
      <c r="F256" s="305"/>
      <c r="G256" s="305"/>
      <c r="H256" s="305"/>
      <c r="I256" s="305"/>
      <c r="J256" s="305"/>
      <c r="K256" s="305"/>
      <c r="L256" s="305"/>
      <c r="M256" s="305"/>
      <c r="N256" s="305"/>
      <c r="O256" s="305"/>
      <c r="P256" s="305"/>
      <c r="Q256" s="305"/>
      <c r="R256" s="305"/>
      <c r="S256" s="127"/>
      <c r="T256" s="305"/>
      <c r="U256" s="305"/>
      <c r="V256" s="305"/>
      <c r="W256" s="305"/>
      <c r="X256" s="305"/>
      <c r="Y256" s="305"/>
      <c r="Z256" s="305"/>
      <c r="AA256" s="305"/>
      <c r="AB256" s="305"/>
      <c r="AC256" s="305"/>
    </row>
    <row r="257" spans="1:29" ht="14.25" x14ac:dyDescent="0.2">
      <c r="A257" s="305"/>
      <c r="B257" s="305"/>
      <c r="C257" s="305"/>
      <c r="D257" s="305"/>
      <c r="E257" s="305"/>
      <c r="F257" s="305"/>
      <c r="G257" s="305"/>
      <c r="H257" s="305"/>
      <c r="I257" s="305"/>
      <c r="J257" s="305"/>
      <c r="K257" s="305"/>
      <c r="L257" s="305"/>
      <c r="M257" s="305"/>
      <c r="N257" s="305"/>
      <c r="O257" s="305"/>
      <c r="P257" s="305"/>
      <c r="Q257" s="305"/>
      <c r="R257" s="305"/>
      <c r="S257" s="127"/>
      <c r="T257" s="305"/>
      <c r="U257" s="305"/>
      <c r="V257" s="305"/>
      <c r="W257" s="305"/>
      <c r="X257" s="305"/>
      <c r="Y257" s="305"/>
      <c r="Z257" s="305"/>
      <c r="AA257" s="305"/>
      <c r="AB257" s="305"/>
      <c r="AC257" s="305"/>
    </row>
    <row r="258" spans="1:29" ht="14.25" x14ac:dyDescent="0.2">
      <c r="A258" s="305"/>
      <c r="B258" s="305"/>
      <c r="C258" s="305"/>
      <c r="D258" s="305"/>
      <c r="E258" s="305"/>
      <c r="F258" s="305"/>
      <c r="G258" s="305"/>
      <c r="H258" s="305"/>
      <c r="I258" s="305"/>
      <c r="J258" s="305"/>
      <c r="K258" s="305"/>
      <c r="L258" s="305"/>
      <c r="M258" s="305"/>
      <c r="N258" s="305"/>
      <c r="O258" s="305"/>
      <c r="P258" s="305"/>
      <c r="Q258" s="305"/>
      <c r="R258" s="305"/>
      <c r="S258" s="127"/>
      <c r="T258" s="305"/>
      <c r="U258" s="305"/>
      <c r="V258" s="305"/>
      <c r="W258" s="305"/>
      <c r="X258" s="305"/>
      <c r="Y258" s="305"/>
      <c r="Z258" s="305"/>
      <c r="AA258" s="305"/>
      <c r="AB258" s="305"/>
      <c r="AC258" s="305"/>
    </row>
    <row r="259" spans="1:29" ht="14.25" x14ac:dyDescent="0.2">
      <c r="A259" s="305"/>
      <c r="B259" s="305"/>
      <c r="C259" s="305"/>
      <c r="D259" s="305"/>
      <c r="E259" s="305"/>
      <c r="F259" s="305"/>
      <c r="G259" s="305"/>
      <c r="H259" s="305"/>
      <c r="I259" s="305"/>
      <c r="J259" s="305"/>
      <c r="K259" s="305"/>
      <c r="L259" s="305"/>
      <c r="M259" s="305"/>
      <c r="N259" s="305"/>
      <c r="O259" s="305"/>
      <c r="P259" s="305"/>
      <c r="Q259" s="305"/>
      <c r="R259" s="305"/>
      <c r="S259" s="127"/>
      <c r="T259" s="305"/>
      <c r="U259" s="305"/>
      <c r="V259" s="305"/>
      <c r="W259" s="305"/>
      <c r="X259" s="305"/>
      <c r="Y259" s="305"/>
      <c r="Z259" s="305"/>
      <c r="AA259" s="305"/>
      <c r="AB259" s="305"/>
      <c r="AC259" s="305"/>
    </row>
    <row r="260" spans="1:29" ht="14.25" x14ac:dyDescent="0.2">
      <c r="A260" s="305"/>
      <c r="B260" s="305"/>
      <c r="C260" s="305"/>
      <c r="D260" s="305"/>
      <c r="E260" s="305"/>
      <c r="F260" s="305"/>
      <c r="G260" s="305"/>
      <c r="H260" s="305"/>
      <c r="I260" s="305"/>
      <c r="J260" s="305"/>
      <c r="K260" s="305"/>
      <c r="L260" s="305"/>
      <c r="M260" s="305"/>
      <c r="N260" s="305"/>
      <c r="O260" s="305"/>
      <c r="P260" s="305"/>
      <c r="Q260" s="305"/>
      <c r="R260" s="305"/>
      <c r="S260" s="127"/>
      <c r="T260" s="305"/>
      <c r="U260" s="305"/>
      <c r="V260" s="305"/>
      <c r="W260" s="305"/>
      <c r="X260" s="305"/>
      <c r="Y260" s="305"/>
      <c r="Z260" s="305"/>
      <c r="AA260" s="305"/>
      <c r="AB260" s="305"/>
      <c r="AC260" s="305"/>
    </row>
    <row r="261" spans="1:29" ht="14.25" x14ac:dyDescent="0.2">
      <c r="A261" s="305"/>
      <c r="B261" s="305"/>
      <c r="C261" s="305"/>
      <c r="D261" s="305"/>
      <c r="E261" s="305"/>
      <c r="F261" s="305"/>
      <c r="G261" s="305"/>
      <c r="H261" s="305"/>
      <c r="I261" s="305"/>
      <c r="J261" s="305"/>
      <c r="K261" s="305"/>
      <c r="L261" s="305"/>
      <c r="M261" s="305"/>
      <c r="N261" s="305"/>
      <c r="O261" s="305"/>
      <c r="P261" s="305"/>
      <c r="Q261" s="305"/>
      <c r="R261" s="305"/>
      <c r="S261" s="127"/>
      <c r="T261" s="305"/>
      <c r="U261" s="305"/>
      <c r="V261" s="305"/>
      <c r="W261" s="305"/>
      <c r="X261" s="305"/>
      <c r="Y261" s="305"/>
      <c r="Z261" s="305"/>
      <c r="AA261" s="305"/>
      <c r="AB261" s="305"/>
      <c r="AC261" s="305"/>
    </row>
    <row r="262" spans="1:29" ht="14.25" x14ac:dyDescent="0.2">
      <c r="A262" s="305"/>
      <c r="B262" s="305"/>
      <c r="C262" s="305"/>
      <c r="D262" s="305"/>
      <c r="E262" s="305"/>
      <c r="F262" s="305"/>
      <c r="G262" s="305"/>
      <c r="H262" s="305"/>
      <c r="I262" s="305"/>
      <c r="J262" s="305"/>
      <c r="K262" s="305"/>
      <c r="L262" s="305"/>
      <c r="M262" s="305"/>
      <c r="N262" s="305"/>
      <c r="O262" s="305"/>
      <c r="P262" s="305"/>
      <c r="Q262" s="305"/>
      <c r="R262" s="305"/>
      <c r="S262" s="127"/>
      <c r="T262" s="305"/>
      <c r="U262" s="305"/>
      <c r="V262" s="305"/>
      <c r="W262" s="305"/>
      <c r="X262" s="305"/>
      <c r="Y262" s="305"/>
      <c r="Z262" s="305"/>
      <c r="AA262" s="305"/>
      <c r="AB262" s="305"/>
      <c r="AC262" s="305"/>
    </row>
    <row r="263" spans="1:29" ht="14.25" x14ac:dyDescent="0.2">
      <c r="A263" s="305"/>
      <c r="B263" s="305"/>
      <c r="C263" s="305"/>
      <c r="D263" s="305"/>
      <c r="E263" s="305"/>
      <c r="F263" s="305"/>
      <c r="G263" s="305"/>
      <c r="H263" s="305"/>
      <c r="I263" s="305"/>
      <c r="J263" s="305"/>
      <c r="K263" s="305"/>
      <c r="L263" s="305"/>
      <c r="M263" s="305"/>
      <c r="N263" s="305"/>
      <c r="O263" s="305"/>
      <c r="P263" s="305"/>
      <c r="Q263" s="305"/>
      <c r="R263" s="305"/>
      <c r="S263" s="127"/>
      <c r="T263" s="305"/>
      <c r="U263" s="305"/>
      <c r="V263" s="305"/>
      <c r="W263" s="305"/>
      <c r="X263" s="305"/>
      <c r="Y263" s="305"/>
      <c r="Z263" s="305"/>
      <c r="AA263" s="305"/>
      <c r="AB263" s="305"/>
      <c r="AC263" s="305"/>
    </row>
    <row r="264" spans="1:29" ht="14.25" x14ac:dyDescent="0.2">
      <c r="A264" s="305"/>
      <c r="B264" s="305"/>
      <c r="C264" s="305"/>
      <c r="D264" s="305"/>
      <c r="E264" s="305"/>
      <c r="F264" s="305"/>
      <c r="G264" s="305"/>
      <c r="H264" s="305"/>
      <c r="I264" s="305"/>
      <c r="J264" s="305"/>
      <c r="K264" s="305"/>
      <c r="L264" s="305"/>
      <c r="M264" s="305"/>
      <c r="N264" s="305"/>
      <c r="O264" s="305"/>
      <c r="P264" s="305"/>
      <c r="Q264" s="305"/>
      <c r="R264" s="305"/>
      <c r="S264" s="127"/>
      <c r="T264" s="305"/>
      <c r="U264" s="305"/>
      <c r="V264" s="305"/>
      <c r="W264" s="305"/>
      <c r="X264" s="305"/>
      <c r="Y264" s="305"/>
      <c r="Z264" s="305"/>
      <c r="AA264" s="305"/>
      <c r="AB264" s="305"/>
      <c r="AC264" s="305"/>
    </row>
    <row r="265" spans="1:29" ht="14.25" x14ac:dyDescent="0.2">
      <c r="A265" s="305"/>
      <c r="B265" s="305"/>
      <c r="C265" s="305"/>
      <c r="D265" s="305"/>
      <c r="E265" s="305"/>
      <c r="F265" s="305"/>
      <c r="G265" s="305"/>
      <c r="H265" s="305"/>
      <c r="I265" s="305"/>
      <c r="J265" s="305"/>
      <c r="K265" s="305"/>
      <c r="L265" s="305"/>
      <c r="M265" s="305"/>
      <c r="N265" s="305"/>
      <c r="O265" s="305"/>
      <c r="P265" s="305"/>
      <c r="Q265" s="305"/>
      <c r="R265" s="305"/>
      <c r="S265" s="127"/>
      <c r="T265" s="305"/>
      <c r="U265" s="305"/>
      <c r="V265" s="305"/>
      <c r="W265" s="305"/>
      <c r="X265" s="305"/>
      <c r="Y265" s="305"/>
      <c r="Z265" s="305"/>
      <c r="AA265" s="305"/>
      <c r="AB265" s="305"/>
      <c r="AC265" s="305"/>
    </row>
    <row r="266" spans="1:29" ht="14.25" x14ac:dyDescent="0.2">
      <c r="A266" s="305"/>
      <c r="B266" s="305"/>
      <c r="C266" s="305"/>
      <c r="D266" s="305"/>
      <c r="E266" s="305"/>
      <c r="F266" s="305"/>
      <c r="G266" s="305"/>
      <c r="H266" s="305"/>
      <c r="I266" s="305"/>
      <c r="J266" s="305"/>
      <c r="K266" s="305"/>
      <c r="L266" s="305"/>
      <c r="M266" s="305"/>
      <c r="N266" s="305"/>
      <c r="O266" s="305"/>
      <c r="P266" s="305"/>
      <c r="Q266" s="305"/>
      <c r="R266" s="305"/>
      <c r="S266" s="127"/>
      <c r="T266" s="305"/>
      <c r="U266" s="305"/>
      <c r="V266" s="305"/>
      <c r="W266" s="305"/>
      <c r="X266" s="305"/>
      <c r="Y266" s="305"/>
      <c r="Z266" s="305"/>
      <c r="AA266" s="305"/>
      <c r="AB266" s="305"/>
      <c r="AC266" s="305"/>
    </row>
    <row r="267" spans="1:29" ht="14.25" x14ac:dyDescent="0.2">
      <c r="A267" s="305"/>
      <c r="B267" s="305"/>
      <c r="C267" s="305"/>
      <c r="D267" s="305"/>
      <c r="E267" s="305"/>
      <c r="F267" s="305"/>
      <c r="G267" s="305"/>
      <c r="H267" s="305"/>
      <c r="I267" s="305"/>
      <c r="J267" s="305"/>
      <c r="K267" s="305"/>
      <c r="L267" s="305"/>
      <c r="M267" s="305"/>
      <c r="N267" s="305"/>
      <c r="O267" s="305"/>
      <c r="P267" s="305"/>
      <c r="Q267" s="305"/>
      <c r="R267" s="305"/>
      <c r="S267" s="127"/>
      <c r="T267" s="305"/>
      <c r="U267" s="305"/>
      <c r="V267" s="305"/>
      <c r="W267" s="305"/>
      <c r="X267" s="305"/>
      <c r="Y267" s="305"/>
      <c r="Z267" s="305"/>
      <c r="AA267" s="305"/>
      <c r="AB267" s="305"/>
      <c r="AC267" s="305"/>
    </row>
    <row r="268" spans="1:29" ht="14.25" x14ac:dyDescent="0.2">
      <c r="A268" s="305"/>
      <c r="B268" s="305"/>
      <c r="C268" s="305"/>
      <c r="D268" s="305"/>
      <c r="E268" s="305"/>
      <c r="F268" s="305"/>
      <c r="G268" s="305"/>
      <c r="H268" s="305"/>
      <c r="I268" s="305"/>
      <c r="J268" s="305"/>
      <c r="K268" s="305"/>
      <c r="L268" s="305"/>
      <c r="M268" s="305"/>
      <c r="N268" s="305"/>
      <c r="O268" s="305"/>
      <c r="P268" s="305"/>
      <c r="Q268" s="305"/>
      <c r="R268" s="305"/>
      <c r="S268" s="127"/>
      <c r="T268" s="305"/>
      <c r="U268" s="305"/>
      <c r="V268" s="305"/>
      <c r="W268" s="305"/>
      <c r="X268" s="305"/>
      <c r="Y268" s="305"/>
      <c r="Z268" s="305"/>
      <c r="AA268" s="305"/>
      <c r="AB268" s="305"/>
      <c r="AC268" s="305"/>
    </row>
    <row r="269" spans="1:29" ht="14.25" x14ac:dyDescent="0.2">
      <c r="A269" s="305"/>
      <c r="B269" s="305"/>
      <c r="C269" s="305"/>
      <c r="D269" s="305"/>
      <c r="E269" s="305"/>
      <c r="F269" s="305"/>
      <c r="G269" s="305"/>
      <c r="H269" s="305"/>
      <c r="I269" s="305"/>
      <c r="J269" s="305"/>
      <c r="K269" s="305"/>
      <c r="L269" s="305"/>
      <c r="M269" s="305"/>
      <c r="N269" s="305"/>
      <c r="O269" s="305"/>
      <c r="P269" s="305"/>
      <c r="Q269" s="305"/>
      <c r="R269" s="305"/>
      <c r="S269" s="127"/>
      <c r="T269" s="305"/>
      <c r="U269" s="305"/>
      <c r="V269" s="305"/>
      <c r="W269" s="305"/>
      <c r="X269" s="305"/>
      <c r="Y269" s="305"/>
      <c r="Z269" s="305"/>
      <c r="AA269" s="305"/>
      <c r="AB269" s="305"/>
      <c r="AC269" s="305"/>
    </row>
    <row r="270" spans="1:29" ht="14.25" x14ac:dyDescent="0.2">
      <c r="A270" s="305"/>
      <c r="B270" s="305"/>
      <c r="C270" s="305"/>
      <c r="D270" s="305"/>
      <c r="E270" s="305"/>
      <c r="F270" s="305"/>
      <c r="G270" s="305"/>
      <c r="H270" s="305"/>
      <c r="I270" s="305"/>
      <c r="J270" s="305"/>
      <c r="K270" s="305"/>
      <c r="L270" s="305"/>
      <c r="M270" s="305"/>
      <c r="N270" s="305"/>
      <c r="O270" s="305"/>
      <c r="P270" s="305"/>
      <c r="Q270" s="305"/>
      <c r="R270" s="305"/>
      <c r="S270" s="127"/>
      <c r="T270" s="305"/>
      <c r="U270" s="305"/>
      <c r="V270" s="305"/>
      <c r="W270" s="305"/>
      <c r="X270" s="305"/>
      <c r="Y270" s="305"/>
      <c r="Z270" s="305"/>
      <c r="AA270" s="305"/>
      <c r="AB270" s="305"/>
      <c r="AC270" s="305"/>
    </row>
    <row r="271" spans="1:29" ht="14.25" x14ac:dyDescent="0.2">
      <c r="A271" s="305"/>
      <c r="B271" s="305"/>
      <c r="C271" s="305"/>
      <c r="D271" s="305"/>
      <c r="E271" s="305"/>
      <c r="F271" s="305"/>
      <c r="G271" s="305"/>
      <c r="H271" s="305"/>
      <c r="I271" s="305"/>
      <c r="J271" s="305"/>
      <c r="K271" s="305"/>
      <c r="L271" s="305"/>
      <c r="M271" s="305"/>
      <c r="N271" s="305"/>
      <c r="O271" s="305"/>
      <c r="P271" s="305"/>
      <c r="Q271" s="305"/>
      <c r="R271" s="305"/>
      <c r="S271" s="127"/>
      <c r="T271" s="305"/>
      <c r="U271" s="305"/>
      <c r="V271" s="305"/>
      <c r="W271" s="305"/>
      <c r="X271" s="305"/>
      <c r="Y271" s="305"/>
      <c r="Z271" s="305"/>
      <c r="AA271" s="305"/>
      <c r="AB271" s="305"/>
      <c r="AC271" s="305"/>
    </row>
    <row r="272" spans="1:29" ht="14.25" x14ac:dyDescent="0.2">
      <c r="A272" s="305"/>
      <c r="B272" s="305"/>
      <c r="C272" s="305"/>
      <c r="D272" s="305"/>
      <c r="E272" s="305"/>
      <c r="F272" s="305"/>
      <c r="G272" s="305"/>
      <c r="H272" s="305"/>
      <c r="I272" s="305"/>
      <c r="J272" s="305"/>
      <c r="K272" s="305"/>
      <c r="L272" s="305"/>
      <c r="M272" s="305"/>
      <c r="N272" s="305"/>
      <c r="O272" s="305"/>
      <c r="P272" s="305"/>
      <c r="Q272" s="305"/>
      <c r="R272" s="305"/>
      <c r="S272" s="127"/>
      <c r="T272" s="305"/>
      <c r="U272" s="305"/>
      <c r="V272" s="305"/>
      <c r="W272" s="305"/>
      <c r="X272" s="305"/>
      <c r="Y272" s="305"/>
      <c r="Z272" s="305"/>
      <c r="AA272" s="305"/>
      <c r="AB272" s="305"/>
      <c r="AC272" s="305"/>
    </row>
    <row r="273" spans="1:29" ht="14.25" x14ac:dyDescent="0.2">
      <c r="A273" s="305"/>
      <c r="B273" s="305"/>
      <c r="C273" s="305"/>
      <c r="D273" s="305"/>
      <c r="E273" s="305"/>
      <c r="F273" s="305"/>
      <c r="G273" s="305"/>
      <c r="H273" s="305"/>
      <c r="I273" s="305"/>
      <c r="J273" s="305"/>
      <c r="K273" s="305"/>
      <c r="L273" s="305"/>
      <c r="M273" s="305"/>
      <c r="N273" s="305"/>
      <c r="O273" s="305"/>
      <c r="P273" s="305"/>
      <c r="Q273" s="305"/>
      <c r="R273" s="305"/>
      <c r="S273" s="127"/>
      <c r="T273" s="305"/>
      <c r="U273" s="305"/>
      <c r="V273" s="305"/>
      <c r="W273" s="305"/>
      <c r="X273" s="305"/>
      <c r="Y273" s="305"/>
      <c r="Z273" s="305"/>
      <c r="AA273" s="305"/>
      <c r="AB273" s="305"/>
      <c r="AC273" s="305"/>
    </row>
    <row r="274" spans="1:29" ht="14.25" x14ac:dyDescent="0.2">
      <c r="A274" s="305"/>
      <c r="B274" s="305"/>
      <c r="C274" s="305"/>
      <c r="D274" s="305"/>
      <c r="E274" s="305"/>
      <c r="F274" s="305"/>
      <c r="G274" s="305"/>
      <c r="H274" s="305"/>
      <c r="I274" s="305"/>
      <c r="J274" s="305"/>
      <c r="K274" s="305"/>
      <c r="L274" s="305"/>
      <c r="M274" s="305"/>
      <c r="N274" s="305"/>
      <c r="O274" s="305"/>
      <c r="P274" s="305"/>
      <c r="Q274" s="305"/>
      <c r="R274" s="305"/>
      <c r="S274" s="127"/>
      <c r="T274" s="305"/>
      <c r="U274" s="305"/>
      <c r="V274" s="305"/>
      <c r="W274" s="305"/>
      <c r="X274" s="305"/>
      <c r="Y274" s="305"/>
      <c r="Z274" s="305"/>
      <c r="AA274" s="305"/>
      <c r="AB274" s="305"/>
      <c r="AC274" s="305"/>
    </row>
    <row r="275" spans="1:29" ht="14.25" x14ac:dyDescent="0.2">
      <c r="A275" s="305"/>
      <c r="B275" s="305"/>
      <c r="C275" s="305"/>
      <c r="D275" s="305"/>
      <c r="E275" s="305"/>
      <c r="F275" s="305"/>
      <c r="G275" s="305"/>
      <c r="H275" s="305"/>
      <c r="I275" s="305"/>
      <c r="J275" s="305"/>
      <c r="K275" s="305"/>
      <c r="L275" s="305"/>
      <c r="M275" s="305"/>
      <c r="N275" s="305"/>
      <c r="O275" s="305"/>
      <c r="P275" s="305"/>
      <c r="Q275" s="305"/>
      <c r="R275" s="305"/>
      <c r="S275" s="127"/>
      <c r="T275" s="305"/>
      <c r="U275" s="305"/>
      <c r="V275" s="305"/>
      <c r="W275" s="305"/>
      <c r="X275" s="305"/>
      <c r="Y275" s="305"/>
      <c r="Z275" s="305"/>
      <c r="AA275" s="305"/>
      <c r="AB275" s="305"/>
      <c r="AC275" s="305"/>
    </row>
    <row r="276" spans="1:29" ht="14.25" x14ac:dyDescent="0.2">
      <c r="A276" s="305"/>
      <c r="B276" s="305"/>
      <c r="C276" s="305"/>
      <c r="D276" s="305"/>
      <c r="E276" s="305"/>
      <c r="F276" s="305"/>
      <c r="G276" s="305"/>
      <c r="H276" s="305"/>
      <c r="I276" s="305"/>
      <c r="J276" s="305"/>
      <c r="K276" s="305"/>
      <c r="L276" s="305"/>
      <c r="M276" s="305"/>
      <c r="N276" s="305"/>
      <c r="O276" s="305"/>
      <c r="P276" s="305"/>
      <c r="Q276" s="305"/>
      <c r="R276" s="305"/>
      <c r="S276" s="127"/>
      <c r="T276" s="305"/>
      <c r="U276" s="305"/>
      <c r="V276" s="305"/>
      <c r="W276" s="305"/>
      <c r="X276" s="305"/>
      <c r="Y276" s="305"/>
      <c r="Z276" s="305"/>
      <c r="AA276" s="305"/>
      <c r="AB276" s="305"/>
      <c r="AC276" s="305"/>
    </row>
    <row r="277" spans="1:29" ht="14.25" x14ac:dyDescent="0.2">
      <c r="A277" s="305"/>
      <c r="B277" s="305"/>
      <c r="C277" s="305"/>
      <c r="D277" s="305"/>
      <c r="E277" s="305"/>
      <c r="F277" s="305"/>
      <c r="G277" s="305"/>
      <c r="H277" s="305"/>
      <c r="I277" s="305"/>
      <c r="J277" s="305"/>
      <c r="K277" s="305"/>
      <c r="L277" s="305"/>
      <c r="M277" s="305"/>
      <c r="N277" s="305"/>
      <c r="O277" s="305"/>
      <c r="P277" s="305"/>
      <c r="Q277" s="305"/>
      <c r="R277" s="305"/>
      <c r="S277" s="127"/>
      <c r="T277" s="305"/>
      <c r="U277" s="305"/>
      <c r="V277" s="305"/>
      <c r="W277" s="305"/>
      <c r="X277" s="305"/>
      <c r="Y277" s="305"/>
      <c r="Z277" s="305"/>
      <c r="AA277" s="305"/>
      <c r="AB277" s="305"/>
      <c r="AC277" s="305"/>
    </row>
    <row r="278" spans="1:29" ht="14.25" x14ac:dyDescent="0.2">
      <c r="A278" s="305"/>
      <c r="B278" s="305"/>
      <c r="C278" s="305"/>
      <c r="D278" s="305"/>
      <c r="E278" s="305"/>
      <c r="F278" s="305"/>
      <c r="G278" s="305"/>
      <c r="H278" s="305"/>
      <c r="I278" s="305"/>
      <c r="J278" s="305"/>
      <c r="K278" s="305"/>
      <c r="L278" s="305"/>
      <c r="M278" s="305"/>
      <c r="N278" s="305"/>
      <c r="O278" s="305"/>
      <c r="P278" s="305"/>
      <c r="Q278" s="305"/>
      <c r="R278" s="305"/>
      <c r="S278" s="127"/>
      <c r="T278" s="305"/>
      <c r="U278" s="305"/>
      <c r="V278" s="305"/>
      <c r="W278" s="305"/>
      <c r="X278" s="305"/>
      <c r="Y278" s="305"/>
      <c r="Z278" s="305"/>
      <c r="AA278" s="305"/>
      <c r="AB278" s="305"/>
      <c r="AC278" s="305"/>
    </row>
    <row r="279" spans="1:29" ht="14.25" x14ac:dyDescent="0.2">
      <c r="A279" s="305"/>
      <c r="B279" s="305"/>
      <c r="C279" s="305"/>
      <c r="D279" s="305"/>
      <c r="E279" s="305"/>
      <c r="F279" s="305"/>
      <c r="G279" s="305"/>
      <c r="H279" s="305"/>
      <c r="I279" s="305"/>
      <c r="J279" s="305"/>
      <c r="K279" s="305"/>
      <c r="L279" s="305"/>
      <c r="M279" s="305"/>
      <c r="N279" s="305"/>
      <c r="O279" s="305"/>
      <c r="P279" s="305"/>
      <c r="Q279" s="305"/>
      <c r="R279" s="305"/>
      <c r="S279" s="127"/>
      <c r="T279" s="305"/>
      <c r="U279" s="305"/>
      <c r="V279" s="305"/>
      <c r="W279" s="305"/>
      <c r="X279" s="305"/>
      <c r="Y279" s="305"/>
      <c r="Z279" s="305"/>
      <c r="AA279" s="305"/>
      <c r="AB279" s="305"/>
      <c r="AC279" s="305"/>
    </row>
    <row r="280" spans="1:29" ht="14.25" x14ac:dyDescent="0.2">
      <c r="A280" s="305"/>
      <c r="B280" s="305"/>
      <c r="C280" s="305"/>
      <c r="D280" s="305"/>
      <c r="E280" s="305"/>
      <c r="F280" s="305"/>
      <c r="G280" s="305"/>
      <c r="H280" s="305"/>
      <c r="I280" s="305"/>
      <c r="J280" s="305"/>
      <c r="K280" s="305"/>
      <c r="L280" s="305"/>
      <c r="M280" s="305"/>
      <c r="N280" s="305"/>
      <c r="O280" s="305"/>
      <c r="P280" s="305"/>
      <c r="Q280" s="305"/>
      <c r="R280" s="305"/>
      <c r="S280" s="127"/>
      <c r="T280" s="305"/>
      <c r="U280" s="305"/>
      <c r="V280" s="305"/>
      <c r="W280" s="305"/>
      <c r="X280" s="305"/>
      <c r="Y280" s="305"/>
      <c r="Z280" s="305"/>
      <c r="AA280" s="305"/>
      <c r="AB280" s="305"/>
      <c r="AC280" s="305"/>
    </row>
    <row r="281" spans="1:29" ht="14.25" x14ac:dyDescent="0.2">
      <c r="A281" s="305"/>
      <c r="B281" s="305"/>
      <c r="C281" s="305"/>
      <c r="D281" s="305"/>
      <c r="E281" s="305"/>
      <c r="F281" s="305"/>
      <c r="G281" s="305"/>
      <c r="H281" s="305"/>
      <c r="I281" s="305"/>
      <c r="J281" s="305"/>
      <c r="K281" s="305"/>
      <c r="L281" s="305"/>
      <c r="M281" s="305"/>
      <c r="N281" s="305"/>
      <c r="O281" s="305"/>
      <c r="P281" s="305"/>
      <c r="Q281" s="305"/>
      <c r="R281" s="305"/>
      <c r="S281" s="127"/>
      <c r="T281" s="305"/>
      <c r="U281" s="305"/>
      <c r="V281" s="305"/>
      <c r="W281" s="305"/>
      <c r="X281" s="305"/>
      <c r="Y281" s="305"/>
      <c r="Z281" s="305"/>
      <c r="AA281" s="305"/>
      <c r="AB281" s="305"/>
      <c r="AC281" s="305"/>
    </row>
    <row r="282" spans="1:29" ht="14.25" x14ac:dyDescent="0.2">
      <c r="A282" s="305"/>
      <c r="B282" s="305"/>
      <c r="C282" s="305"/>
      <c r="D282" s="305"/>
      <c r="E282" s="305"/>
      <c r="F282" s="305"/>
      <c r="G282" s="305"/>
      <c r="H282" s="305"/>
      <c r="I282" s="305"/>
      <c r="J282" s="305"/>
      <c r="K282" s="305"/>
      <c r="L282" s="305"/>
      <c r="M282" s="305"/>
      <c r="N282" s="305"/>
      <c r="O282" s="305"/>
      <c r="P282" s="305"/>
      <c r="Q282" s="305"/>
      <c r="R282" s="305"/>
      <c r="S282" s="127"/>
      <c r="T282" s="305"/>
      <c r="U282" s="305"/>
      <c r="V282" s="305"/>
      <c r="W282" s="305"/>
      <c r="X282" s="305"/>
      <c r="Y282" s="305"/>
      <c r="Z282" s="305"/>
      <c r="AA282" s="305"/>
      <c r="AB282" s="305"/>
      <c r="AC282" s="305"/>
    </row>
    <row r="283" spans="1:29" ht="14.25" x14ac:dyDescent="0.2">
      <c r="A283" s="305"/>
      <c r="B283" s="305"/>
      <c r="C283" s="305"/>
      <c r="D283" s="305"/>
      <c r="E283" s="305"/>
      <c r="F283" s="305"/>
      <c r="G283" s="305"/>
      <c r="H283" s="305"/>
      <c r="I283" s="305"/>
      <c r="J283" s="305"/>
      <c r="K283" s="305"/>
      <c r="L283" s="305"/>
      <c r="M283" s="305"/>
      <c r="N283" s="305"/>
      <c r="O283" s="305"/>
      <c r="P283" s="305"/>
      <c r="Q283" s="305"/>
      <c r="R283" s="305"/>
      <c r="S283" s="127"/>
      <c r="T283" s="305"/>
      <c r="U283" s="305"/>
      <c r="V283" s="305"/>
      <c r="W283" s="305"/>
      <c r="X283" s="305"/>
      <c r="Y283" s="305"/>
      <c r="Z283" s="305"/>
      <c r="AA283" s="305"/>
      <c r="AB283" s="305"/>
      <c r="AC283" s="305"/>
    </row>
    <row r="284" spans="1:29" ht="14.25" x14ac:dyDescent="0.2">
      <c r="A284" s="305"/>
      <c r="B284" s="305"/>
      <c r="C284" s="305"/>
      <c r="D284" s="305"/>
      <c r="E284" s="305"/>
      <c r="F284" s="305"/>
      <c r="G284" s="305"/>
      <c r="H284" s="305"/>
      <c r="I284" s="305"/>
      <c r="J284" s="305"/>
      <c r="K284" s="305"/>
      <c r="L284" s="305"/>
      <c r="M284" s="305"/>
      <c r="N284" s="305"/>
      <c r="O284" s="305"/>
      <c r="P284" s="305"/>
      <c r="Q284" s="305"/>
      <c r="R284" s="305"/>
      <c r="S284" s="127"/>
      <c r="T284" s="305"/>
      <c r="U284" s="305"/>
      <c r="V284" s="305"/>
      <c r="W284" s="305"/>
      <c r="X284" s="305"/>
      <c r="Y284" s="305"/>
      <c r="Z284" s="305"/>
      <c r="AA284" s="305"/>
      <c r="AB284" s="305"/>
      <c r="AC284" s="305"/>
    </row>
    <row r="285" spans="1:29" ht="14.25" x14ac:dyDescent="0.2">
      <c r="A285" s="305"/>
      <c r="B285" s="305"/>
      <c r="C285" s="305"/>
      <c r="D285" s="305"/>
      <c r="E285" s="305"/>
      <c r="F285" s="305"/>
      <c r="G285" s="305"/>
      <c r="H285" s="305"/>
      <c r="I285" s="305"/>
      <c r="J285" s="305"/>
      <c r="K285" s="305"/>
      <c r="L285" s="305"/>
      <c r="M285" s="305"/>
      <c r="N285" s="305"/>
      <c r="O285" s="305"/>
      <c r="P285" s="305"/>
      <c r="Q285" s="305"/>
      <c r="R285" s="305"/>
      <c r="S285" s="127"/>
      <c r="T285" s="305"/>
      <c r="U285" s="305"/>
      <c r="V285" s="305"/>
      <c r="W285" s="305"/>
      <c r="X285" s="305"/>
      <c r="Y285" s="305"/>
      <c r="Z285" s="305"/>
      <c r="AA285" s="305"/>
      <c r="AB285" s="305"/>
      <c r="AC285" s="305"/>
    </row>
    <row r="286" spans="1:29" ht="14.25" x14ac:dyDescent="0.2">
      <c r="A286" s="305"/>
      <c r="B286" s="305"/>
      <c r="C286" s="305"/>
      <c r="D286" s="305"/>
      <c r="E286" s="305"/>
      <c r="F286" s="305"/>
      <c r="G286" s="305"/>
      <c r="H286" s="305"/>
      <c r="I286" s="305"/>
      <c r="J286" s="305"/>
      <c r="K286" s="305"/>
      <c r="L286" s="305"/>
      <c r="M286" s="305"/>
      <c r="N286" s="305"/>
      <c r="O286" s="305"/>
      <c r="P286" s="305"/>
      <c r="Q286" s="305"/>
      <c r="R286" s="305"/>
      <c r="S286" s="127"/>
      <c r="T286" s="305"/>
      <c r="U286" s="305"/>
      <c r="V286" s="305"/>
      <c r="W286" s="305"/>
      <c r="X286" s="305"/>
      <c r="Y286" s="305"/>
      <c r="Z286" s="305"/>
      <c r="AA286" s="305"/>
      <c r="AB286" s="305"/>
      <c r="AC286" s="305"/>
    </row>
    <row r="287" spans="1:29" ht="14.25" x14ac:dyDescent="0.2">
      <c r="A287" s="305"/>
      <c r="B287" s="305"/>
      <c r="C287" s="305"/>
      <c r="D287" s="305"/>
      <c r="E287" s="305"/>
      <c r="F287" s="305"/>
      <c r="G287" s="305"/>
      <c r="H287" s="305"/>
      <c r="I287" s="305"/>
      <c r="J287" s="305"/>
      <c r="K287" s="305"/>
      <c r="L287" s="305"/>
      <c r="M287" s="305"/>
      <c r="N287" s="305"/>
      <c r="O287" s="305"/>
      <c r="P287" s="305"/>
      <c r="Q287" s="305"/>
      <c r="R287" s="305"/>
      <c r="S287" s="127"/>
      <c r="T287" s="305"/>
      <c r="U287" s="305"/>
      <c r="V287" s="305"/>
      <c r="W287" s="305"/>
      <c r="X287" s="305"/>
      <c r="Y287" s="305"/>
      <c r="Z287" s="305"/>
      <c r="AA287" s="305"/>
      <c r="AB287" s="305"/>
      <c r="AC287" s="305"/>
    </row>
    <row r="288" spans="1:29" ht="14.25" x14ac:dyDescent="0.2">
      <c r="A288" s="305"/>
      <c r="B288" s="305"/>
      <c r="C288" s="305"/>
      <c r="D288" s="305"/>
      <c r="E288" s="305"/>
      <c r="F288" s="305"/>
      <c r="G288" s="305"/>
      <c r="H288" s="305"/>
      <c r="I288" s="305"/>
      <c r="J288" s="305"/>
      <c r="K288" s="305"/>
      <c r="L288" s="305"/>
      <c r="M288" s="305"/>
      <c r="N288" s="305"/>
      <c r="O288" s="305"/>
      <c r="P288" s="305"/>
      <c r="Q288" s="305"/>
      <c r="R288" s="305"/>
      <c r="S288" s="127"/>
      <c r="T288" s="305"/>
      <c r="U288" s="305"/>
      <c r="V288" s="305"/>
      <c r="W288" s="305"/>
      <c r="X288" s="305"/>
      <c r="Y288" s="305"/>
      <c r="Z288" s="305"/>
      <c r="AA288" s="305"/>
      <c r="AB288" s="305"/>
      <c r="AC288" s="305"/>
    </row>
    <row r="289" spans="1:29" ht="14.25" x14ac:dyDescent="0.2">
      <c r="A289" s="305"/>
      <c r="B289" s="305"/>
      <c r="C289" s="305"/>
      <c r="D289" s="305"/>
      <c r="E289" s="305"/>
      <c r="F289" s="305"/>
      <c r="G289" s="305"/>
      <c r="H289" s="305"/>
      <c r="I289" s="305"/>
      <c r="J289" s="305"/>
      <c r="K289" s="305"/>
      <c r="L289" s="305"/>
      <c r="M289" s="305"/>
      <c r="N289" s="305"/>
      <c r="O289" s="305"/>
      <c r="P289" s="305"/>
      <c r="Q289" s="305"/>
      <c r="R289" s="305"/>
      <c r="S289" s="127"/>
      <c r="T289" s="305"/>
      <c r="U289" s="305"/>
      <c r="V289" s="305"/>
      <c r="W289" s="305"/>
      <c r="X289" s="305"/>
      <c r="Y289" s="305"/>
      <c r="Z289" s="305"/>
      <c r="AA289" s="305"/>
      <c r="AB289" s="305"/>
      <c r="AC289" s="305"/>
    </row>
    <row r="290" spans="1:29" ht="14.25" x14ac:dyDescent="0.2">
      <c r="A290" s="305"/>
      <c r="B290" s="305"/>
      <c r="C290" s="305"/>
      <c r="D290" s="305"/>
      <c r="E290" s="305"/>
      <c r="F290" s="305"/>
      <c r="G290" s="305"/>
      <c r="H290" s="305"/>
      <c r="I290" s="305"/>
      <c r="J290" s="305"/>
      <c r="K290" s="305"/>
      <c r="L290" s="305"/>
      <c r="M290" s="305"/>
      <c r="N290" s="305"/>
      <c r="O290" s="305"/>
      <c r="P290" s="305"/>
      <c r="Q290" s="305"/>
      <c r="R290" s="305"/>
      <c r="S290" s="127"/>
      <c r="T290" s="305"/>
      <c r="U290" s="305"/>
      <c r="V290" s="305"/>
      <c r="W290" s="305"/>
      <c r="X290" s="305"/>
      <c r="Y290" s="305"/>
      <c r="Z290" s="305"/>
      <c r="AA290" s="305"/>
      <c r="AB290" s="305"/>
      <c r="AC290" s="305"/>
    </row>
    <row r="291" spans="1:29" ht="14.25" x14ac:dyDescent="0.2">
      <c r="A291" s="305"/>
      <c r="B291" s="305"/>
      <c r="C291" s="305"/>
      <c r="D291" s="305"/>
      <c r="E291" s="305"/>
      <c r="F291" s="305"/>
      <c r="G291" s="305"/>
      <c r="H291" s="305"/>
      <c r="I291" s="305"/>
      <c r="J291" s="305"/>
      <c r="K291" s="305"/>
      <c r="L291" s="305"/>
      <c r="M291" s="305"/>
      <c r="N291" s="305"/>
      <c r="O291" s="305"/>
      <c r="P291" s="305"/>
      <c r="Q291" s="305"/>
      <c r="R291" s="305"/>
      <c r="S291" s="127"/>
      <c r="T291" s="305"/>
      <c r="U291" s="305"/>
      <c r="V291" s="305"/>
      <c r="W291" s="305"/>
      <c r="X291" s="305"/>
      <c r="Y291" s="305"/>
      <c r="Z291" s="305"/>
      <c r="AA291" s="305"/>
      <c r="AB291" s="305"/>
      <c r="AC291" s="305"/>
    </row>
    <row r="292" spans="1:29" ht="14.25" x14ac:dyDescent="0.2">
      <c r="A292" s="305"/>
      <c r="B292" s="305"/>
      <c r="C292" s="305"/>
      <c r="D292" s="305"/>
      <c r="E292" s="305"/>
      <c r="F292" s="305"/>
      <c r="G292" s="305"/>
      <c r="H292" s="305"/>
      <c r="I292" s="305"/>
      <c r="J292" s="305"/>
      <c r="K292" s="305"/>
      <c r="L292" s="305"/>
      <c r="M292" s="305"/>
      <c r="N292" s="305"/>
      <c r="O292" s="305"/>
      <c r="P292" s="305"/>
      <c r="Q292" s="305"/>
      <c r="R292" s="305"/>
      <c r="S292" s="127"/>
      <c r="T292" s="305"/>
      <c r="U292" s="305"/>
      <c r="V292" s="305"/>
      <c r="W292" s="305"/>
      <c r="X292" s="305"/>
      <c r="Y292" s="305"/>
      <c r="Z292" s="305"/>
      <c r="AA292" s="305"/>
      <c r="AB292" s="305"/>
      <c r="AC292" s="305"/>
    </row>
    <row r="293" spans="1:29" ht="14.25" x14ac:dyDescent="0.2">
      <c r="A293" s="305"/>
      <c r="B293" s="305"/>
      <c r="C293" s="305"/>
      <c r="D293" s="305"/>
      <c r="E293" s="305"/>
      <c r="F293" s="305"/>
      <c r="G293" s="305"/>
      <c r="H293" s="305"/>
      <c r="I293" s="305"/>
      <c r="J293" s="305"/>
      <c r="K293" s="305"/>
      <c r="L293" s="305"/>
      <c r="M293" s="305"/>
      <c r="N293" s="305"/>
      <c r="O293" s="305"/>
      <c r="P293" s="305"/>
      <c r="Q293" s="305"/>
      <c r="R293" s="305"/>
      <c r="S293" s="127"/>
      <c r="T293" s="305"/>
      <c r="U293" s="305"/>
      <c r="V293" s="305"/>
      <c r="W293" s="305"/>
      <c r="X293" s="305"/>
      <c r="Y293" s="305"/>
      <c r="Z293" s="305"/>
      <c r="AA293" s="305"/>
      <c r="AB293" s="305"/>
      <c r="AC293" s="305"/>
    </row>
    <row r="294" spans="1:29" ht="14.25" x14ac:dyDescent="0.2">
      <c r="A294" s="305"/>
      <c r="B294" s="305"/>
      <c r="C294" s="305"/>
      <c r="D294" s="305"/>
      <c r="E294" s="305"/>
      <c r="F294" s="305"/>
      <c r="G294" s="305"/>
      <c r="H294" s="305"/>
      <c r="I294" s="305"/>
      <c r="J294" s="305"/>
      <c r="K294" s="305"/>
      <c r="L294" s="305"/>
      <c r="M294" s="305"/>
      <c r="N294" s="305"/>
      <c r="O294" s="305"/>
      <c r="P294" s="305"/>
      <c r="Q294" s="305"/>
      <c r="R294" s="305"/>
      <c r="S294" s="127"/>
      <c r="T294" s="305"/>
      <c r="U294" s="305"/>
      <c r="V294" s="305"/>
      <c r="W294" s="305"/>
      <c r="X294" s="305"/>
      <c r="Y294" s="305"/>
      <c r="Z294" s="305"/>
      <c r="AA294" s="305"/>
      <c r="AB294" s="305"/>
      <c r="AC294" s="305"/>
    </row>
    <row r="295" spans="1:29" ht="14.25" x14ac:dyDescent="0.2">
      <c r="A295" s="305"/>
      <c r="B295" s="305"/>
      <c r="C295" s="305"/>
      <c r="D295" s="305"/>
      <c r="E295" s="305"/>
      <c r="F295" s="305"/>
      <c r="G295" s="305"/>
      <c r="H295" s="305"/>
      <c r="I295" s="305"/>
      <c r="J295" s="305"/>
      <c r="K295" s="305"/>
      <c r="L295" s="305"/>
      <c r="M295" s="305"/>
      <c r="N295" s="305"/>
      <c r="O295" s="305"/>
      <c r="P295" s="305"/>
      <c r="Q295" s="305"/>
      <c r="R295" s="305"/>
      <c r="S295" s="127"/>
      <c r="T295" s="305"/>
      <c r="U295" s="305"/>
      <c r="V295" s="305"/>
      <c r="W295" s="305"/>
      <c r="X295" s="305"/>
      <c r="Y295" s="305"/>
      <c r="Z295" s="305"/>
      <c r="AA295" s="305"/>
      <c r="AB295" s="305"/>
      <c r="AC295" s="305"/>
    </row>
    <row r="296" spans="1:29" ht="14.25" x14ac:dyDescent="0.2">
      <c r="A296" s="305"/>
      <c r="B296" s="305"/>
      <c r="C296" s="305"/>
      <c r="D296" s="305"/>
      <c r="E296" s="305"/>
      <c r="F296" s="305"/>
      <c r="G296" s="305"/>
      <c r="H296" s="305"/>
      <c r="I296" s="305"/>
      <c r="J296" s="305"/>
      <c r="K296" s="305"/>
      <c r="L296" s="305"/>
      <c r="M296" s="305"/>
      <c r="N296" s="305"/>
      <c r="O296" s="305"/>
      <c r="P296" s="305"/>
      <c r="Q296" s="305"/>
      <c r="R296" s="305"/>
      <c r="S296" s="127"/>
      <c r="T296" s="305"/>
      <c r="U296" s="305"/>
      <c r="V296" s="305"/>
      <c r="W296" s="305"/>
      <c r="X296" s="305"/>
      <c r="Y296" s="305"/>
      <c r="Z296" s="305"/>
      <c r="AA296" s="305"/>
      <c r="AB296" s="305"/>
      <c r="AC296" s="305"/>
    </row>
    <row r="297" spans="1:29" ht="14.25" x14ac:dyDescent="0.2">
      <c r="A297" s="305"/>
      <c r="B297" s="305"/>
      <c r="C297" s="305"/>
      <c r="D297" s="305"/>
      <c r="E297" s="305"/>
      <c r="F297" s="305"/>
      <c r="G297" s="305"/>
      <c r="H297" s="305"/>
      <c r="I297" s="305"/>
      <c r="J297" s="305"/>
      <c r="K297" s="305"/>
      <c r="L297" s="305"/>
      <c r="M297" s="305"/>
      <c r="N297" s="305"/>
      <c r="O297" s="305"/>
      <c r="P297" s="305"/>
      <c r="Q297" s="305"/>
      <c r="R297" s="305"/>
      <c r="S297" s="127"/>
      <c r="T297" s="305"/>
      <c r="U297" s="305"/>
      <c r="V297" s="305"/>
      <c r="W297" s="305"/>
      <c r="X297" s="305"/>
      <c r="Y297" s="305"/>
      <c r="Z297" s="305"/>
      <c r="AA297" s="305"/>
      <c r="AB297" s="305"/>
      <c r="AC297" s="305"/>
    </row>
    <row r="298" spans="1:29" ht="14.25" x14ac:dyDescent="0.2">
      <c r="A298" s="305"/>
      <c r="B298" s="305"/>
      <c r="C298" s="305"/>
      <c r="D298" s="305"/>
      <c r="E298" s="305"/>
      <c r="F298" s="305"/>
      <c r="G298" s="305"/>
      <c r="H298" s="305"/>
      <c r="I298" s="305"/>
      <c r="J298" s="305"/>
      <c r="K298" s="305"/>
      <c r="L298" s="305"/>
      <c r="M298" s="305"/>
      <c r="N298" s="305"/>
      <c r="O298" s="305"/>
      <c r="P298" s="305"/>
      <c r="Q298" s="305"/>
      <c r="R298" s="305"/>
      <c r="S298" s="127"/>
      <c r="T298" s="305"/>
      <c r="U298" s="305"/>
      <c r="V298" s="305"/>
      <c r="W298" s="305"/>
      <c r="X298" s="305"/>
      <c r="Y298" s="305"/>
      <c r="Z298" s="305"/>
      <c r="AA298" s="305"/>
      <c r="AB298" s="305"/>
      <c r="AC298" s="305"/>
    </row>
    <row r="299" spans="1:29" ht="14.25" x14ac:dyDescent="0.2">
      <c r="A299" s="305"/>
      <c r="B299" s="305"/>
      <c r="C299" s="305"/>
      <c r="D299" s="305"/>
      <c r="E299" s="305"/>
      <c r="F299" s="305"/>
      <c r="G299" s="305"/>
      <c r="H299" s="305"/>
      <c r="I299" s="305"/>
      <c r="J299" s="305"/>
      <c r="K299" s="305"/>
      <c r="L299" s="305"/>
      <c r="M299" s="305"/>
      <c r="N299" s="305"/>
      <c r="O299" s="305"/>
      <c r="P299" s="305"/>
      <c r="Q299" s="305"/>
      <c r="R299" s="305"/>
      <c r="S299" s="127"/>
      <c r="T299" s="305"/>
      <c r="U299" s="305"/>
      <c r="V299" s="305"/>
      <c r="W299" s="305"/>
      <c r="X299" s="305"/>
      <c r="Y299" s="305"/>
      <c r="Z299" s="305"/>
      <c r="AA299" s="305"/>
      <c r="AB299" s="305"/>
      <c r="AC299" s="305"/>
    </row>
    <row r="300" spans="1:29" ht="14.25" x14ac:dyDescent="0.2">
      <c r="A300" s="305"/>
      <c r="B300" s="305"/>
      <c r="C300" s="305"/>
      <c r="D300" s="305"/>
      <c r="E300" s="305"/>
      <c r="F300" s="305"/>
      <c r="G300" s="305"/>
      <c r="H300" s="305"/>
      <c r="I300" s="305"/>
      <c r="J300" s="305"/>
      <c r="K300" s="305"/>
      <c r="L300" s="305"/>
      <c r="M300" s="305"/>
      <c r="N300" s="305"/>
      <c r="O300" s="305"/>
      <c r="P300" s="305"/>
      <c r="Q300" s="305"/>
      <c r="R300" s="305"/>
      <c r="S300" s="127"/>
      <c r="T300" s="305"/>
      <c r="U300" s="305"/>
      <c r="V300" s="305"/>
      <c r="W300" s="305"/>
      <c r="X300" s="305"/>
      <c r="Y300" s="305"/>
      <c r="Z300" s="305"/>
      <c r="AA300" s="305"/>
      <c r="AB300" s="305"/>
      <c r="AC300" s="305"/>
    </row>
    <row r="301" spans="1:29" ht="14.25" x14ac:dyDescent="0.2">
      <c r="A301" s="305"/>
      <c r="B301" s="305"/>
      <c r="C301" s="305"/>
      <c r="D301" s="305"/>
      <c r="E301" s="305"/>
      <c r="F301" s="305"/>
      <c r="G301" s="305"/>
      <c r="H301" s="305"/>
      <c r="I301" s="305"/>
      <c r="J301" s="305"/>
      <c r="K301" s="305"/>
      <c r="L301" s="305"/>
      <c r="M301" s="305"/>
      <c r="N301" s="305"/>
      <c r="O301" s="305"/>
      <c r="P301" s="305"/>
      <c r="Q301" s="305"/>
      <c r="R301" s="305"/>
      <c r="S301" s="127"/>
      <c r="T301" s="305"/>
      <c r="U301" s="305"/>
      <c r="V301" s="305"/>
      <c r="W301" s="305"/>
      <c r="X301" s="305"/>
      <c r="Y301" s="305"/>
      <c r="Z301" s="305"/>
      <c r="AA301" s="305"/>
      <c r="AB301" s="305"/>
      <c r="AC301" s="305"/>
    </row>
    <row r="302" spans="1:29" ht="14.25" x14ac:dyDescent="0.2">
      <c r="A302" s="305"/>
      <c r="B302" s="305"/>
      <c r="C302" s="305"/>
      <c r="D302" s="305"/>
      <c r="E302" s="305"/>
      <c r="F302" s="305"/>
      <c r="G302" s="305"/>
      <c r="H302" s="305"/>
      <c r="I302" s="305"/>
      <c r="J302" s="305"/>
      <c r="K302" s="305"/>
      <c r="L302" s="305"/>
      <c r="M302" s="305"/>
      <c r="N302" s="305"/>
      <c r="O302" s="305"/>
      <c r="P302" s="305"/>
      <c r="Q302" s="305"/>
      <c r="R302" s="305"/>
      <c r="S302" s="127"/>
      <c r="T302" s="305"/>
      <c r="U302" s="305"/>
      <c r="V302" s="305"/>
      <c r="W302" s="305"/>
      <c r="X302" s="305"/>
      <c r="Y302" s="305"/>
      <c r="Z302" s="305"/>
      <c r="AA302" s="305"/>
      <c r="AB302" s="305"/>
      <c r="AC302" s="305"/>
    </row>
    <row r="303" spans="1:29" ht="14.25" x14ac:dyDescent="0.2">
      <c r="A303" s="305"/>
      <c r="B303" s="305"/>
      <c r="C303" s="305"/>
      <c r="D303" s="305"/>
      <c r="E303" s="305"/>
      <c r="F303" s="305"/>
      <c r="G303" s="305"/>
      <c r="H303" s="305"/>
      <c r="I303" s="305"/>
      <c r="J303" s="305"/>
      <c r="K303" s="305"/>
      <c r="L303" s="305"/>
      <c r="M303" s="305"/>
      <c r="N303" s="305"/>
      <c r="O303" s="305"/>
      <c r="P303" s="305"/>
      <c r="Q303" s="305"/>
      <c r="R303" s="305"/>
      <c r="S303" s="127"/>
      <c r="T303" s="305"/>
      <c r="U303" s="305"/>
      <c r="V303" s="305"/>
      <c r="W303" s="305"/>
      <c r="X303" s="305"/>
      <c r="Y303" s="305"/>
      <c r="Z303" s="305"/>
      <c r="AA303" s="305"/>
      <c r="AB303" s="305"/>
      <c r="AC303" s="305"/>
    </row>
    <row r="304" spans="1:29" ht="14.25" x14ac:dyDescent="0.2">
      <c r="A304" s="305"/>
      <c r="B304" s="305"/>
      <c r="C304" s="305"/>
      <c r="D304" s="305"/>
      <c r="E304" s="305"/>
      <c r="F304" s="305"/>
      <c r="G304" s="305"/>
      <c r="H304" s="305"/>
      <c r="I304" s="305"/>
      <c r="J304" s="305"/>
      <c r="K304" s="305"/>
      <c r="L304" s="305"/>
      <c r="M304" s="305"/>
      <c r="N304" s="305"/>
      <c r="O304" s="305"/>
      <c r="P304" s="305"/>
      <c r="Q304" s="305"/>
      <c r="R304" s="305"/>
      <c r="S304" s="127"/>
      <c r="T304" s="305"/>
      <c r="U304" s="305"/>
      <c r="V304" s="305"/>
      <c r="W304" s="305"/>
      <c r="X304" s="305"/>
      <c r="Y304" s="305"/>
      <c r="Z304" s="305"/>
      <c r="AA304" s="305"/>
      <c r="AB304" s="305"/>
      <c r="AC304" s="305"/>
    </row>
    <row r="305" spans="1:29" ht="14.25" x14ac:dyDescent="0.2">
      <c r="A305" s="305"/>
      <c r="B305" s="305"/>
      <c r="C305" s="305"/>
      <c r="D305" s="305"/>
      <c r="E305" s="305"/>
      <c r="F305" s="305"/>
      <c r="G305" s="305"/>
      <c r="H305" s="305"/>
      <c r="I305" s="305"/>
      <c r="J305" s="305"/>
      <c r="K305" s="305"/>
      <c r="L305" s="305"/>
      <c r="M305" s="305"/>
      <c r="N305" s="305"/>
      <c r="O305" s="305"/>
      <c r="P305" s="305"/>
      <c r="Q305" s="305"/>
      <c r="R305" s="305"/>
      <c r="S305" s="127"/>
      <c r="T305" s="305"/>
      <c r="U305" s="305"/>
      <c r="V305" s="305"/>
      <c r="W305" s="305"/>
      <c r="X305" s="305"/>
      <c r="Y305" s="305"/>
      <c r="Z305" s="305"/>
      <c r="AA305" s="305"/>
      <c r="AB305" s="305"/>
      <c r="AC305" s="305"/>
    </row>
    <row r="306" spans="1:29" ht="14.25" x14ac:dyDescent="0.2">
      <c r="A306" s="305"/>
      <c r="B306" s="305"/>
      <c r="C306" s="305"/>
      <c r="D306" s="305"/>
      <c r="E306" s="305"/>
      <c r="F306" s="305"/>
      <c r="G306" s="305"/>
      <c r="H306" s="305"/>
      <c r="I306" s="305"/>
      <c r="J306" s="305"/>
      <c r="K306" s="305"/>
      <c r="L306" s="305"/>
      <c r="M306" s="305"/>
      <c r="N306" s="305"/>
      <c r="O306" s="305"/>
      <c r="P306" s="305"/>
      <c r="Q306" s="305"/>
      <c r="R306" s="305"/>
      <c r="S306" s="127"/>
      <c r="T306" s="305"/>
      <c r="U306" s="305"/>
      <c r="V306" s="305"/>
      <c r="W306" s="305"/>
      <c r="X306" s="305"/>
      <c r="Y306" s="305"/>
      <c r="Z306" s="305"/>
      <c r="AA306" s="305"/>
      <c r="AB306" s="305"/>
      <c r="AC306" s="305"/>
    </row>
    <row r="307" spans="1:29" ht="14.25" x14ac:dyDescent="0.2">
      <c r="A307" s="305"/>
      <c r="B307" s="305"/>
      <c r="C307" s="305"/>
      <c r="D307" s="305"/>
      <c r="E307" s="305"/>
      <c r="F307" s="305"/>
      <c r="G307" s="305"/>
      <c r="H307" s="305"/>
      <c r="I307" s="305"/>
      <c r="J307" s="305"/>
      <c r="K307" s="305"/>
      <c r="L307" s="305"/>
      <c r="M307" s="305"/>
      <c r="N307" s="305"/>
      <c r="O307" s="305"/>
      <c r="P307" s="305"/>
      <c r="Q307" s="305"/>
      <c r="R307" s="305"/>
      <c r="S307" s="127"/>
      <c r="T307" s="305"/>
      <c r="U307" s="305"/>
      <c r="V307" s="305"/>
      <c r="W307" s="305"/>
      <c r="X307" s="305"/>
      <c r="Y307" s="305"/>
      <c r="Z307" s="305"/>
      <c r="AA307" s="305"/>
      <c r="AB307" s="305"/>
      <c r="AC307" s="305"/>
    </row>
    <row r="308" spans="1:29" ht="14.25" x14ac:dyDescent="0.2">
      <c r="A308" s="305"/>
      <c r="B308" s="305"/>
      <c r="C308" s="305"/>
      <c r="D308" s="305"/>
      <c r="E308" s="305"/>
      <c r="F308" s="305"/>
      <c r="G308" s="305"/>
      <c r="H308" s="305"/>
      <c r="I308" s="305"/>
      <c r="J308" s="305"/>
      <c r="K308" s="305"/>
      <c r="L308" s="305"/>
      <c r="M308" s="305"/>
      <c r="N308" s="305"/>
      <c r="O308" s="305"/>
      <c r="P308" s="305"/>
      <c r="Q308" s="305"/>
      <c r="R308" s="305"/>
      <c r="S308" s="127"/>
      <c r="T308" s="305"/>
      <c r="U308" s="305"/>
      <c r="V308" s="305"/>
      <c r="W308" s="305"/>
      <c r="X308" s="305"/>
      <c r="Y308" s="305"/>
      <c r="Z308" s="305"/>
      <c r="AA308" s="305"/>
      <c r="AB308" s="305"/>
      <c r="AC308" s="305"/>
    </row>
    <row r="309" spans="1:29" ht="14.25" x14ac:dyDescent="0.2">
      <c r="A309" s="305"/>
      <c r="B309" s="305"/>
      <c r="C309" s="305"/>
      <c r="D309" s="305"/>
      <c r="E309" s="305"/>
      <c r="F309" s="305"/>
      <c r="G309" s="305"/>
      <c r="H309" s="305"/>
      <c r="I309" s="305"/>
      <c r="J309" s="305"/>
      <c r="K309" s="305"/>
      <c r="L309" s="305"/>
      <c r="M309" s="305"/>
      <c r="N309" s="305"/>
      <c r="O309" s="305"/>
      <c r="P309" s="305"/>
      <c r="Q309" s="305"/>
      <c r="R309" s="305"/>
      <c r="S309" s="127"/>
      <c r="T309" s="305"/>
      <c r="U309" s="305"/>
      <c r="V309" s="305"/>
      <c r="W309" s="305"/>
      <c r="X309" s="305"/>
      <c r="Y309" s="305"/>
      <c r="Z309" s="305"/>
      <c r="AA309" s="305"/>
      <c r="AB309" s="305"/>
      <c r="AC309" s="305"/>
    </row>
    <row r="310" spans="1:29" ht="14.25" x14ac:dyDescent="0.2">
      <c r="A310" s="305"/>
      <c r="B310" s="305"/>
      <c r="C310" s="305"/>
      <c r="D310" s="305"/>
      <c r="E310" s="305"/>
      <c r="F310" s="305"/>
      <c r="G310" s="305"/>
      <c r="H310" s="305"/>
      <c r="I310" s="305"/>
      <c r="J310" s="305"/>
      <c r="K310" s="305"/>
      <c r="L310" s="305"/>
      <c r="M310" s="305"/>
      <c r="N310" s="305"/>
      <c r="O310" s="305"/>
      <c r="P310" s="305"/>
      <c r="Q310" s="305"/>
      <c r="R310" s="305"/>
      <c r="S310" s="127"/>
      <c r="T310" s="305"/>
      <c r="U310" s="305"/>
      <c r="V310" s="305"/>
      <c r="W310" s="305"/>
      <c r="X310" s="305"/>
      <c r="Y310" s="305"/>
      <c r="Z310" s="305"/>
      <c r="AA310" s="305"/>
      <c r="AB310" s="305"/>
      <c r="AC310" s="305"/>
    </row>
    <row r="311" spans="1:29" ht="14.25" x14ac:dyDescent="0.2">
      <c r="A311" s="305"/>
      <c r="B311" s="305"/>
      <c r="C311" s="305"/>
      <c r="D311" s="305"/>
      <c r="E311" s="305"/>
      <c r="F311" s="305"/>
      <c r="G311" s="305"/>
      <c r="H311" s="305"/>
      <c r="I311" s="305"/>
      <c r="J311" s="305"/>
      <c r="K311" s="305"/>
      <c r="L311" s="305"/>
      <c r="M311" s="305"/>
      <c r="N311" s="305"/>
      <c r="O311" s="305"/>
      <c r="P311" s="305"/>
      <c r="Q311" s="305"/>
      <c r="R311" s="305"/>
      <c r="S311" s="127"/>
      <c r="T311" s="305"/>
      <c r="U311" s="305"/>
      <c r="V311" s="305"/>
      <c r="W311" s="305"/>
      <c r="X311" s="305"/>
      <c r="Y311" s="305"/>
      <c r="Z311" s="305"/>
      <c r="AA311" s="305"/>
      <c r="AB311" s="305"/>
      <c r="AC311" s="305"/>
    </row>
    <row r="312" spans="1:29" ht="14.25" x14ac:dyDescent="0.2">
      <c r="A312" s="305"/>
      <c r="B312" s="305"/>
      <c r="C312" s="305"/>
      <c r="D312" s="305"/>
      <c r="E312" s="305"/>
      <c r="F312" s="305"/>
      <c r="G312" s="305"/>
      <c r="H312" s="305"/>
      <c r="I312" s="305"/>
      <c r="J312" s="305"/>
      <c r="K312" s="305"/>
      <c r="L312" s="305"/>
      <c r="M312" s="305"/>
      <c r="N312" s="305"/>
      <c r="O312" s="305"/>
      <c r="P312" s="305"/>
      <c r="Q312" s="305"/>
      <c r="R312" s="305"/>
      <c r="S312" s="127"/>
      <c r="T312" s="305"/>
      <c r="U312" s="305"/>
      <c r="V312" s="305"/>
      <c r="W312" s="305"/>
      <c r="X312" s="305"/>
      <c r="Y312" s="305"/>
      <c r="Z312" s="305"/>
      <c r="AA312" s="305"/>
      <c r="AB312" s="305"/>
      <c r="AC312" s="305"/>
    </row>
    <row r="313" spans="1:29" ht="14.25" x14ac:dyDescent="0.2">
      <c r="A313" s="305"/>
      <c r="B313" s="305"/>
      <c r="C313" s="305"/>
      <c r="D313" s="305"/>
      <c r="E313" s="305"/>
      <c r="F313" s="305"/>
      <c r="G313" s="305"/>
      <c r="H313" s="305"/>
      <c r="I313" s="305"/>
      <c r="J313" s="305"/>
      <c r="K313" s="305"/>
      <c r="L313" s="305"/>
      <c r="M313" s="305"/>
      <c r="N313" s="305"/>
      <c r="O313" s="305"/>
      <c r="P313" s="305"/>
      <c r="Q313" s="305"/>
      <c r="R313" s="305"/>
      <c r="S313" s="127"/>
      <c r="T313" s="305"/>
      <c r="U313" s="305"/>
      <c r="V313" s="305"/>
      <c r="W313" s="305"/>
      <c r="X313" s="305"/>
      <c r="Y313" s="305"/>
      <c r="Z313" s="305"/>
      <c r="AA313" s="305"/>
      <c r="AB313" s="305"/>
      <c r="AC313" s="305"/>
    </row>
    <row r="314" spans="1:29" ht="14.25" x14ac:dyDescent="0.2">
      <c r="A314" s="305"/>
      <c r="B314" s="305"/>
      <c r="C314" s="305"/>
      <c r="D314" s="305"/>
      <c r="E314" s="305"/>
      <c r="F314" s="305"/>
      <c r="G314" s="305"/>
      <c r="H314" s="305"/>
      <c r="I314" s="305"/>
      <c r="J314" s="305"/>
      <c r="K314" s="305"/>
      <c r="L314" s="305"/>
      <c r="M314" s="305"/>
      <c r="N314" s="305"/>
      <c r="O314" s="305"/>
      <c r="P314" s="305"/>
      <c r="Q314" s="305"/>
      <c r="R314" s="305"/>
      <c r="S314" s="127"/>
      <c r="T314" s="305"/>
      <c r="U314" s="305"/>
      <c r="V314" s="305"/>
      <c r="W314" s="305"/>
      <c r="X314" s="305"/>
      <c r="Y314" s="305"/>
      <c r="Z314" s="305"/>
      <c r="AA314" s="305"/>
      <c r="AB314" s="305"/>
      <c r="AC314" s="305"/>
    </row>
    <row r="315" spans="1:29" ht="14.25" x14ac:dyDescent="0.2">
      <c r="A315" s="305"/>
      <c r="B315" s="305"/>
      <c r="C315" s="305"/>
      <c r="D315" s="305"/>
      <c r="E315" s="305"/>
      <c r="F315" s="305"/>
      <c r="G315" s="305"/>
      <c r="H315" s="305"/>
      <c r="I315" s="305"/>
      <c r="J315" s="305"/>
      <c r="K315" s="305"/>
      <c r="L315" s="305"/>
      <c r="M315" s="305"/>
      <c r="N315" s="305"/>
      <c r="O315" s="305"/>
      <c r="P315" s="305"/>
      <c r="Q315" s="305"/>
      <c r="R315" s="305"/>
      <c r="S315" s="127"/>
      <c r="T315" s="305"/>
      <c r="U315" s="305"/>
      <c r="V315" s="305"/>
      <c r="W315" s="305"/>
      <c r="X315" s="305"/>
      <c r="Y315" s="305"/>
      <c r="Z315" s="305"/>
      <c r="AA315" s="305"/>
      <c r="AB315" s="305"/>
      <c r="AC315" s="305"/>
    </row>
    <row r="316" spans="1:29" ht="14.25" x14ac:dyDescent="0.2">
      <c r="A316" s="305"/>
      <c r="B316" s="305"/>
      <c r="C316" s="305"/>
      <c r="D316" s="305"/>
      <c r="E316" s="305"/>
      <c r="F316" s="305"/>
      <c r="G316" s="305"/>
      <c r="H316" s="305"/>
      <c r="I316" s="305"/>
      <c r="J316" s="305"/>
      <c r="K316" s="305"/>
      <c r="L316" s="305"/>
      <c r="M316" s="305"/>
      <c r="N316" s="305"/>
      <c r="O316" s="305"/>
      <c r="P316" s="305"/>
      <c r="Q316" s="305"/>
      <c r="R316" s="305"/>
      <c r="S316" s="127"/>
      <c r="T316" s="305"/>
      <c r="U316" s="305"/>
      <c r="V316" s="305"/>
      <c r="W316" s="305"/>
      <c r="X316" s="305"/>
      <c r="Y316" s="305"/>
      <c r="Z316" s="305"/>
      <c r="AA316" s="305"/>
      <c r="AB316" s="305"/>
      <c r="AC316" s="305"/>
    </row>
    <row r="317" spans="1:29" ht="14.25" x14ac:dyDescent="0.2">
      <c r="A317" s="305"/>
      <c r="B317" s="305"/>
      <c r="C317" s="305"/>
      <c r="D317" s="305"/>
      <c r="E317" s="305"/>
      <c r="F317" s="305"/>
      <c r="G317" s="305"/>
      <c r="H317" s="305"/>
      <c r="I317" s="305"/>
      <c r="J317" s="305"/>
      <c r="K317" s="305"/>
      <c r="L317" s="305"/>
      <c r="M317" s="305"/>
      <c r="N317" s="305"/>
      <c r="O317" s="305"/>
      <c r="P317" s="305"/>
      <c r="Q317" s="305"/>
      <c r="R317" s="305"/>
      <c r="S317" s="127"/>
      <c r="T317" s="305"/>
      <c r="U317" s="305"/>
      <c r="V317" s="305"/>
      <c r="W317" s="305"/>
      <c r="X317" s="305"/>
      <c r="Y317" s="305"/>
      <c r="Z317" s="305"/>
      <c r="AA317" s="305"/>
      <c r="AB317" s="305"/>
      <c r="AC317" s="305"/>
    </row>
    <row r="318" spans="1:29" ht="14.25" x14ac:dyDescent="0.2">
      <c r="A318" s="305"/>
      <c r="B318" s="305"/>
      <c r="C318" s="305"/>
      <c r="D318" s="305"/>
      <c r="E318" s="305"/>
      <c r="F318" s="305"/>
      <c r="G318" s="305"/>
      <c r="H318" s="305"/>
      <c r="I318" s="305"/>
      <c r="J318" s="305"/>
      <c r="K318" s="305"/>
      <c r="L318" s="305"/>
      <c r="M318" s="305"/>
      <c r="N318" s="305"/>
      <c r="O318" s="305"/>
      <c r="P318" s="305"/>
      <c r="Q318" s="305"/>
      <c r="R318" s="305"/>
      <c r="S318" s="127"/>
      <c r="T318" s="305"/>
      <c r="U318" s="305"/>
      <c r="V318" s="305"/>
      <c r="W318" s="305"/>
      <c r="X318" s="305"/>
      <c r="Y318" s="305"/>
      <c r="Z318" s="305"/>
      <c r="AA318" s="305"/>
      <c r="AB318" s="305"/>
      <c r="AC318" s="305"/>
    </row>
    <row r="319" spans="1:29" ht="14.25" x14ac:dyDescent="0.2">
      <c r="A319" s="305"/>
      <c r="B319" s="305"/>
      <c r="C319" s="305"/>
      <c r="D319" s="305"/>
      <c r="E319" s="305"/>
      <c r="F319" s="305"/>
      <c r="G319" s="305"/>
      <c r="H319" s="305"/>
      <c r="I319" s="305"/>
      <c r="J319" s="305"/>
      <c r="K319" s="305"/>
      <c r="L319" s="305"/>
      <c r="M319" s="305"/>
      <c r="N319" s="305"/>
      <c r="O319" s="305"/>
      <c r="P319" s="305"/>
      <c r="Q319" s="305"/>
      <c r="R319" s="305"/>
      <c r="S319" s="127"/>
      <c r="T319" s="305"/>
      <c r="U319" s="305"/>
      <c r="V319" s="305"/>
      <c r="W319" s="305"/>
      <c r="X319" s="305"/>
      <c r="Y319" s="305"/>
      <c r="Z319" s="305"/>
      <c r="AA319" s="305"/>
      <c r="AB319" s="305"/>
      <c r="AC319" s="305"/>
    </row>
    <row r="320" spans="1:29" ht="14.25" x14ac:dyDescent="0.2">
      <c r="A320" s="305"/>
      <c r="B320" s="305"/>
      <c r="C320" s="305"/>
      <c r="D320" s="305"/>
      <c r="E320" s="305"/>
      <c r="F320" s="305"/>
      <c r="G320" s="305"/>
      <c r="H320" s="305"/>
      <c r="I320" s="305"/>
      <c r="J320" s="305"/>
      <c r="K320" s="305"/>
      <c r="L320" s="305"/>
      <c r="M320" s="305"/>
      <c r="N320" s="305"/>
      <c r="O320" s="305"/>
      <c r="P320" s="305"/>
      <c r="Q320" s="305"/>
      <c r="R320" s="305"/>
      <c r="S320" s="127"/>
      <c r="T320" s="305"/>
      <c r="U320" s="305"/>
      <c r="V320" s="305"/>
      <c r="W320" s="305"/>
      <c r="X320" s="305"/>
      <c r="Y320" s="305"/>
      <c r="Z320" s="305"/>
      <c r="AA320" s="305"/>
      <c r="AB320" s="305"/>
      <c r="AC320" s="305"/>
    </row>
    <row r="321" spans="1:29" ht="14.25" x14ac:dyDescent="0.2">
      <c r="A321" s="305"/>
      <c r="B321" s="305"/>
      <c r="C321" s="305"/>
      <c r="D321" s="305"/>
      <c r="E321" s="305"/>
      <c r="F321" s="305"/>
      <c r="G321" s="305"/>
      <c r="H321" s="305"/>
      <c r="I321" s="305"/>
      <c r="J321" s="305"/>
      <c r="K321" s="305"/>
      <c r="L321" s="305"/>
      <c r="M321" s="305"/>
      <c r="N321" s="305"/>
      <c r="O321" s="305"/>
      <c r="P321" s="305"/>
      <c r="Q321" s="305"/>
      <c r="R321" s="305"/>
      <c r="S321" s="127"/>
      <c r="T321" s="305"/>
      <c r="U321" s="305"/>
      <c r="V321" s="305"/>
      <c r="W321" s="305"/>
      <c r="X321" s="305"/>
      <c r="Y321" s="305"/>
      <c r="Z321" s="305"/>
      <c r="AA321" s="305"/>
      <c r="AB321" s="305"/>
      <c r="AC321" s="305"/>
    </row>
    <row r="322" spans="1:29" ht="14.25" x14ac:dyDescent="0.2">
      <c r="A322" s="305"/>
      <c r="B322" s="305"/>
      <c r="C322" s="305"/>
      <c r="D322" s="305"/>
      <c r="E322" s="305"/>
      <c r="F322" s="305"/>
      <c r="G322" s="305"/>
      <c r="H322" s="305"/>
      <c r="I322" s="305"/>
      <c r="J322" s="305"/>
      <c r="K322" s="305"/>
      <c r="L322" s="305"/>
      <c r="M322" s="305"/>
      <c r="N322" s="305"/>
      <c r="O322" s="305"/>
      <c r="P322" s="305"/>
      <c r="Q322" s="305"/>
      <c r="R322" s="305"/>
      <c r="S322" s="127"/>
      <c r="T322" s="305"/>
      <c r="U322" s="305"/>
      <c r="V322" s="305"/>
      <c r="W322" s="305"/>
      <c r="X322" s="305"/>
      <c r="Y322" s="305"/>
      <c r="Z322" s="305"/>
      <c r="AA322" s="305"/>
      <c r="AB322" s="305"/>
      <c r="AC322" s="305"/>
    </row>
    <row r="323" spans="1:29" ht="14.25" x14ac:dyDescent="0.2">
      <c r="A323" s="305"/>
      <c r="B323" s="305"/>
      <c r="C323" s="305"/>
      <c r="D323" s="305"/>
      <c r="E323" s="305"/>
      <c r="F323" s="305"/>
      <c r="G323" s="305"/>
      <c r="H323" s="305"/>
      <c r="I323" s="305"/>
      <c r="J323" s="305"/>
      <c r="K323" s="305"/>
      <c r="L323" s="305"/>
      <c r="M323" s="305"/>
      <c r="N323" s="305"/>
      <c r="O323" s="305"/>
      <c r="P323" s="305"/>
      <c r="Q323" s="305"/>
      <c r="R323" s="305"/>
      <c r="S323" s="127"/>
      <c r="T323" s="305"/>
      <c r="U323" s="305"/>
      <c r="V323" s="305"/>
      <c r="W323" s="305"/>
      <c r="X323" s="305"/>
      <c r="Y323" s="305"/>
      <c r="Z323" s="305"/>
      <c r="AA323" s="305"/>
      <c r="AB323" s="305"/>
      <c r="AC323" s="305"/>
    </row>
    <row r="324" spans="1:29" ht="14.25" x14ac:dyDescent="0.2">
      <c r="A324" s="305"/>
      <c r="B324" s="305"/>
      <c r="C324" s="305"/>
      <c r="D324" s="305"/>
      <c r="E324" s="305"/>
      <c r="F324" s="305"/>
      <c r="G324" s="305"/>
      <c r="H324" s="305"/>
      <c r="I324" s="305"/>
      <c r="J324" s="305"/>
      <c r="K324" s="305"/>
      <c r="L324" s="305"/>
      <c r="M324" s="305"/>
      <c r="N324" s="305"/>
      <c r="O324" s="305"/>
      <c r="P324" s="305"/>
      <c r="Q324" s="305"/>
      <c r="R324" s="305"/>
      <c r="S324" s="127"/>
      <c r="T324" s="305"/>
      <c r="U324" s="305"/>
      <c r="V324" s="305"/>
      <c r="W324" s="305"/>
      <c r="X324" s="305"/>
      <c r="Y324" s="305"/>
      <c r="Z324" s="305"/>
      <c r="AA324" s="305"/>
      <c r="AB324" s="305"/>
      <c r="AC324" s="305"/>
    </row>
    <row r="325" spans="1:29" ht="14.25" x14ac:dyDescent="0.2">
      <c r="A325" s="305"/>
      <c r="B325" s="305"/>
      <c r="C325" s="305"/>
      <c r="D325" s="305"/>
      <c r="E325" s="305"/>
      <c r="F325" s="305"/>
      <c r="G325" s="305"/>
      <c r="H325" s="305"/>
      <c r="I325" s="305"/>
      <c r="J325" s="305"/>
      <c r="K325" s="305"/>
      <c r="L325" s="305"/>
      <c r="M325" s="305"/>
      <c r="N325" s="305"/>
      <c r="O325" s="305"/>
      <c r="P325" s="305"/>
      <c r="Q325" s="305"/>
      <c r="R325" s="305"/>
      <c r="S325" s="127"/>
      <c r="T325" s="305"/>
      <c r="U325" s="305"/>
      <c r="V325" s="305"/>
      <c r="W325" s="305"/>
      <c r="X325" s="305"/>
      <c r="Y325" s="305"/>
      <c r="Z325" s="305"/>
      <c r="AA325" s="305"/>
      <c r="AB325" s="305"/>
      <c r="AC325" s="305"/>
    </row>
    <row r="326" spans="1:29" ht="14.25" x14ac:dyDescent="0.2">
      <c r="A326" s="305"/>
      <c r="B326" s="305"/>
      <c r="C326" s="305"/>
      <c r="D326" s="305"/>
      <c r="E326" s="305"/>
      <c r="F326" s="305"/>
      <c r="G326" s="305"/>
      <c r="H326" s="305"/>
      <c r="I326" s="305"/>
      <c r="J326" s="305"/>
      <c r="K326" s="305"/>
      <c r="L326" s="305"/>
      <c r="M326" s="305"/>
      <c r="N326" s="305"/>
      <c r="O326" s="305"/>
      <c r="P326" s="305"/>
      <c r="Q326" s="305"/>
      <c r="R326" s="305"/>
      <c r="S326" s="127"/>
      <c r="T326" s="305"/>
      <c r="U326" s="305"/>
      <c r="V326" s="305"/>
      <c r="W326" s="305"/>
      <c r="X326" s="305"/>
      <c r="Y326" s="305"/>
      <c r="Z326" s="305"/>
      <c r="AA326" s="305"/>
      <c r="AB326" s="305"/>
      <c r="AC326" s="305"/>
    </row>
    <row r="327" spans="1:29" ht="14.25" x14ac:dyDescent="0.2">
      <c r="A327" s="305"/>
      <c r="B327" s="305"/>
      <c r="C327" s="305"/>
      <c r="D327" s="305"/>
      <c r="E327" s="305"/>
      <c r="F327" s="305"/>
      <c r="G327" s="305"/>
      <c r="H327" s="305"/>
      <c r="I327" s="305"/>
      <c r="J327" s="305"/>
      <c r="K327" s="305"/>
      <c r="L327" s="305"/>
      <c r="M327" s="305"/>
      <c r="N327" s="305"/>
      <c r="O327" s="305"/>
      <c r="P327" s="305"/>
      <c r="Q327" s="305"/>
      <c r="R327" s="305"/>
      <c r="S327" s="127"/>
      <c r="T327" s="305"/>
      <c r="U327" s="305"/>
      <c r="V327" s="305"/>
      <c r="W327" s="305"/>
      <c r="X327" s="305"/>
      <c r="Y327" s="305"/>
      <c r="Z327" s="305"/>
      <c r="AA327" s="305"/>
      <c r="AB327" s="305"/>
      <c r="AC327" s="305"/>
    </row>
    <row r="328" spans="1:29" ht="14.25" x14ac:dyDescent="0.2">
      <c r="A328" s="305"/>
      <c r="B328" s="305"/>
      <c r="C328" s="305"/>
      <c r="D328" s="305"/>
      <c r="E328" s="305"/>
      <c r="F328" s="305"/>
      <c r="G328" s="305"/>
      <c r="H328" s="305"/>
      <c r="I328" s="305"/>
      <c r="J328" s="305"/>
      <c r="K328" s="305"/>
      <c r="L328" s="305"/>
      <c r="M328" s="305"/>
      <c r="N328" s="305"/>
      <c r="O328" s="305"/>
      <c r="P328" s="305"/>
      <c r="Q328" s="305"/>
      <c r="R328" s="305"/>
      <c r="S328" s="127"/>
      <c r="T328" s="305"/>
      <c r="U328" s="305"/>
      <c r="V328" s="305"/>
      <c r="W328" s="305"/>
      <c r="X328" s="305"/>
      <c r="Y328" s="305"/>
      <c r="Z328" s="305"/>
      <c r="AA328" s="305"/>
      <c r="AB328" s="305"/>
      <c r="AC328" s="305"/>
    </row>
    <row r="329" spans="1:29" ht="14.25" x14ac:dyDescent="0.2">
      <c r="A329" s="305"/>
      <c r="B329" s="305"/>
      <c r="C329" s="305"/>
      <c r="D329" s="305"/>
      <c r="E329" s="305"/>
      <c r="F329" s="305"/>
      <c r="G329" s="305"/>
      <c r="H329" s="305"/>
      <c r="I329" s="305"/>
      <c r="J329" s="305"/>
      <c r="K329" s="305"/>
      <c r="L329" s="305"/>
      <c r="M329" s="305"/>
      <c r="N329" s="305"/>
      <c r="O329" s="305"/>
      <c r="P329" s="305"/>
      <c r="Q329" s="305"/>
      <c r="R329" s="305"/>
      <c r="S329" s="127"/>
      <c r="T329" s="305"/>
      <c r="U329" s="305"/>
      <c r="V329" s="305"/>
      <c r="W329" s="305"/>
      <c r="X329" s="305"/>
      <c r="Y329" s="305"/>
      <c r="Z329" s="305"/>
      <c r="AA329" s="305"/>
      <c r="AB329" s="305"/>
      <c r="AC329" s="305"/>
    </row>
    <row r="330" spans="1:29" ht="14.25" x14ac:dyDescent="0.2">
      <c r="A330" s="305"/>
      <c r="B330" s="305"/>
      <c r="C330" s="305"/>
      <c r="D330" s="305"/>
      <c r="E330" s="305"/>
      <c r="F330" s="305"/>
      <c r="G330" s="305"/>
      <c r="H330" s="305"/>
      <c r="I330" s="305"/>
      <c r="J330" s="305"/>
      <c r="K330" s="305"/>
      <c r="L330" s="305"/>
      <c r="M330" s="305"/>
      <c r="N330" s="305"/>
      <c r="O330" s="305"/>
      <c r="P330" s="305"/>
      <c r="Q330" s="305"/>
      <c r="R330" s="305"/>
      <c r="S330" s="127"/>
      <c r="T330" s="305"/>
      <c r="U330" s="305"/>
      <c r="V330" s="305"/>
      <c r="W330" s="305"/>
      <c r="X330" s="305"/>
      <c r="Y330" s="305"/>
      <c r="Z330" s="305"/>
      <c r="AA330" s="305"/>
      <c r="AB330" s="305"/>
      <c r="AC330" s="305"/>
    </row>
    <row r="331" spans="1:29" ht="14.25" x14ac:dyDescent="0.2">
      <c r="A331" s="305"/>
      <c r="B331" s="305"/>
      <c r="C331" s="305"/>
      <c r="D331" s="305"/>
      <c r="E331" s="305"/>
      <c r="F331" s="305"/>
      <c r="G331" s="305"/>
      <c r="H331" s="305"/>
      <c r="I331" s="305"/>
      <c r="J331" s="305"/>
      <c r="K331" s="305"/>
      <c r="L331" s="305"/>
      <c r="M331" s="305"/>
      <c r="N331" s="305"/>
      <c r="O331" s="305"/>
      <c r="P331" s="305"/>
      <c r="Q331" s="305"/>
      <c r="R331" s="305"/>
      <c r="S331" s="127"/>
      <c r="T331" s="305"/>
      <c r="U331" s="305"/>
      <c r="V331" s="305"/>
      <c r="W331" s="305"/>
      <c r="X331" s="305"/>
      <c r="Y331" s="305"/>
      <c r="Z331" s="305"/>
      <c r="AA331" s="305"/>
      <c r="AB331" s="305"/>
      <c r="AC331" s="305"/>
    </row>
    <row r="332" spans="1:29" ht="14.25" x14ac:dyDescent="0.2">
      <c r="A332" s="305"/>
      <c r="B332" s="305"/>
      <c r="C332" s="305"/>
      <c r="D332" s="305"/>
      <c r="E332" s="305"/>
      <c r="F332" s="305"/>
      <c r="G332" s="305"/>
      <c r="H332" s="305"/>
      <c r="I332" s="305"/>
      <c r="J332" s="305"/>
      <c r="K332" s="305"/>
      <c r="L332" s="305"/>
      <c r="M332" s="305"/>
      <c r="N332" s="305"/>
      <c r="O332" s="305"/>
      <c r="P332" s="305"/>
      <c r="Q332" s="305"/>
      <c r="R332" s="305"/>
      <c r="S332" s="127"/>
      <c r="T332" s="305"/>
      <c r="U332" s="305"/>
      <c r="V332" s="305"/>
      <c r="W332" s="305"/>
      <c r="X332" s="305"/>
      <c r="Y332" s="305"/>
      <c r="Z332" s="305"/>
      <c r="AA332" s="305"/>
      <c r="AB332" s="305"/>
      <c r="AC332" s="305"/>
    </row>
    <row r="333" spans="1:29" ht="14.25" x14ac:dyDescent="0.2">
      <c r="A333" s="305"/>
      <c r="B333" s="305"/>
      <c r="C333" s="305"/>
      <c r="D333" s="305"/>
      <c r="E333" s="305"/>
      <c r="F333" s="305"/>
      <c r="G333" s="305"/>
      <c r="H333" s="305"/>
      <c r="I333" s="305"/>
      <c r="J333" s="305"/>
      <c r="K333" s="305"/>
      <c r="L333" s="305"/>
      <c r="M333" s="305"/>
      <c r="N333" s="305"/>
      <c r="O333" s="305"/>
      <c r="P333" s="305"/>
      <c r="Q333" s="305"/>
      <c r="R333" s="305"/>
      <c r="S333" s="127"/>
      <c r="T333" s="305"/>
      <c r="U333" s="305"/>
      <c r="V333" s="305"/>
      <c r="W333" s="305"/>
      <c r="X333" s="305"/>
      <c r="Y333" s="305"/>
      <c r="Z333" s="305"/>
      <c r="AA333" s="305"/>
      <c r="AB333" s="305"/>
      <c r="AC333" s="305"/>
    </row>
    <row r="334" spans="1:29" ht="14.25" x14ac:dyDescent="0.2">
      <c r="A334" s="305"/>
      <c r="B334" s="305"/>
      <c r="C334" s="305"/>
      <c r="D334" s="305"/>
      <c r="E334" s="305"/>
      <c r="F334" s="305"/>
      <c r="G334" s="305"/>
      <c r="H334" s="305"/>
      <c r="I334" s="305"/>
      <c r="J334" s="305"/>
      <c r="K334" s="305"/>
      <c r="L334" s="305"/>
      <c r="M334" s="305"/>
      <c r="N334" s="305"/>
      <c r="O334" s="305"/>
      <c r="P334" s="305"/>
      <c r="Q334" s="305"/>
      <c r="R334" s="305"/>
      <c r="S334" s="127"/>
      <c r="T334" s="305"/>
      <c r="U334" s="305"/>
      <c r="V334" s="305"/>
      <c r="W334" s="305"/>
      <c r="X334" s="305"/>
      <c r="Y334" s="305"/>
      <c r="Z334" s="305"/>
      <c r="AA334" s="305"/>
      <c r="AB334" s="305"/>
      <c r="AC334" s="305"/>
    </row>
    <row r="335" spans="1:29" ht="14.25" x14ac:dyDescent="0.2">
      <c r="A335" s="305"/>
      <c r="B335" s="305"/>
      <c r="C335" s="305"/>
      <c r="D335" s="305"/>
      <c r="E335" s="305"/>
      <c r="F335" s="305"/>
      <c r="G335" s="305"/>
      <c r="H335" s="305"/>
      <c r="I335" s="305"/>
      <c r="J335" s="305"/>
      <c r="K335" s="305"/>
      <c r="L335" s="305"/>
      <c r="M335" s="305"/>
      <c r="N335" s="305"/>
      <c r="O335" s="305"/>
      <c r="P335" s="305"/>
      <c r="Q335" s="305"/>
      <c r="R335" s="305"/>
      <c r="S335" s="127"/>
      <c r="T335" s="305"/>
      <c r="U335" s="305"/>
      <c r="V335" s="305"/>
      <c r="W335" s="305"/>
      <c r="X335" s="305"/>
      <c r="Y335" s="305"/>
      <c r="Z335" s="305"/>
      <c r="AA335" s="305"/>
      <c r="AB335" s="305"/>
      <c r="AC335" s="305"/>
    </row>
    <row r="336" spans="1:29" ht="14.25" x14ac:dyDescent="0.2">
      <c r="A336" s="305"/>
      <c r="B336" s="305"/>
      <c r="C336" s="305"/>
      <c r="D336" s="305"/>
      <c r="E336" s="305"/>
      <c r="F336" s="305"/>
      <c r="G336" s="305"/>
      <c r="H336" s="305"/>
      <c r="I336" s="305"/>
      <c r="J336" s="305"/>
      <c r="K336" s="305"/>
      <c r="L336" s="305"/>
      <c r="M336" s="305"/>
      <c r="N336" s="305"/>
      <c r="O336" s="305"/>
      <c r="P336" s="305"/>
      <c r="Q336" s="305"/>
      <c r="R336" s="305"/>
      <c r="S336" s="127"/>
      <c r="T336" s="305"/>
      <c r="U336" s="305"/>
      <c r="V336" s="305"/>
      <c r="W336" s="305"/>
      <c r="X336" s="305"/>
      <c r="Y336" s="305"/>
      <c r="Z336" s="305"/>
      <c r="AA336" s="305"/>
      <c r="AB336" s="305"/>
      <c r="AC336" s="305"/>
    </row>
    <row r="337" spans="1:29" ht="14.25" x14ac:dyDescent="0.2">
      <c r="A337" s="305"/>
      <c r="B337" s="305"/>
      <c r="C337" s="305"/>
      <c r="D337" s="305"/>
      <c r="E337" s="305"/>
      <c r="F337" s="305"/>
      <c r="G337" s="305"/>
      <c r="H337" s="305"/>
      <c r="I337" s="305"/>
      <c r="J337" s="305"/>
      <c r="K337" s="305"/>
      <c r="L337" s="305"/>
      <c r="M337" s="305"/>
      <c r="N337" s="305"/>
      <c r="O337" s="305"/>
      <c r="P337" s="305"/>
      <c r="Q337" s="305"/>
      <c r="R337" s="305"/>
      <c r="S337" s="127"/>
      <c r="T337" s="305"/>
      <c r="U337" s="305"/>
      <c r="V337" s="305"/>
      <c r="W337" s="305"/>
      <c r="X337" s="305"/>
      <c r="Y337" s="305"/>
      <c r="Z337" s="305"/>
      <c r="AA337" s="305"/>
      <c r="AB337" s="305"/>
      <c r="AC337" s="305"/>
    </row>
    <row r="338" spans="1:29" ht="14.25" x14ac:dyDescent="0.2">
      <c r="A338" s="305"/>
      <c r="B338" s="305"/>
      <c r="C338" s="305"/>
      <c r="D338" s="305"/>
      <c r="E338" s="305"/>
      <c r="F338" s="305"/>
      <c r="G338" s="305"/>
      <c r="H338" s="305"/>
      <c r="I338" s="305"/>
      <c r="J338" s="305"/>
      <c r="K338" s="305"/>
      <c r="L338" s="305"/>
      <c r="M338" s="305"/>
      <c r="N338" s="305"/>
      <c r="O338" s="305"/>
      <c r="P338" s="305"/>
      <c r="Q338" s="305"/>
      <c r="R338" s="305"/>
      <c r="S338" s="127"/>
      <c r="T338" s="305"/>
      <c r="U338" s="305"/>
      <c r="V338" s="305"/>
      <c r="W338" s="305"/>
      <c r="X338" s="305"/>
      <c r="Y338" s="305"/>
      <c r="Z338" s="305"/>
      <c r="AA338" s="305"/>
      <c r="AB338" s="305"/>
      <c r="AC338" s="305"/>
    </row>
    <row r="339" spans="1:29" ht="14.25" x14ac:dyDescent="0.2">
      <c r="A339" s="305"/>
      <c r="B339" s="305"/>
      <c r="C339" s="305"/>
      <c r="D339" s="305"/>
      <c r="E339" s="305"/>
      <c r="F339" s="305"/>
      <c r="G339" s="305"/>
      <c r="H339" s="305"/>
      <c r="I339" s="305"/>
      <c r="J339" s="305"/>
      <c r="K339" s="305"/>
      <c r="L339" s="305"/>
      <c r="M339" s="305"/>
      <c r="N339" s="305"/>
      <c r="O339" s="305"/>
      <c r="P339" s="305"/>
      <c r="Q339" s="305"/>
      <c r="R339" s="305"/>
      <c r="S339" s="127"/>
      <c r="T339" s="305"/>
      <c r="U339" s="305"/>
      <c r="V339" s="305"/>
      <c r="W339" s="305"/>
      <c r="X339" s="305"/>
      <c r="Y339" s="305"/>
      <c r="Z339" s="305"/>
      <c r="AA339" s="305"/>
      <c r="AB339" s="305"/>
      <c r="AC339" s="305"/>
    </row>
    <row r="340" spans="1:29" ht="14.25" x14ac:dyDescent="0.2">
      <c r="A340" s="305"/>
      <c r="B340" s="305"/>
      <c r="C340" s="305"/>
      <c r="D340" s="305"/>
      <c r="E340" s="305"/>
      <c r="F340" s="305"/>
      <c r="G340" s="305"/>
      <c r="H340" s="305"/>
      <c r="I340" s="305"/>
      <c r="J340" s="305"/>
      <c r="K340" s="305"/>
      <c r="L340" s="305"/>
      <c r="M340" s="305"/>
      <c r="N340" s="305"/>
      <c r="O340" s="305"/>
      <c r="P340" s="305"/>
      <c r="Q340" s="305"/>
      <c r="R340" s="305"/>
      <c r="S340" s="127"/>
      <c r="T340" s="305"/>
      <c r="U340" s="305"/>
      <c r="V340" s="305"/>
      <c r="W340" s="305"/>
      <c r="X340" s="305"/>
      <c r="Y340" s="305"/>
      <c r="Z340" s="305"/>
      <c r="AA340" s="305"/>
      <c r="AB340" s="305"/>
      <c r="AC340" s="305"/>
    </row>
    <row r="341" spans="1:29" ht="14.25" x14ac:dyDescent="0.2">
      <c r="A341" s="305"/>
      <c r="B341" s="305"/>
      <c r="C341" s="305"/>
      <c r="D341" s="305"/>
      <c r="E341" s="305"/>
      <c r="F341" s="305"/>
      <c r="G341" s="305"/>
      <c r="H341" s="305"/>
      <c r="I341" s="305"/>
      <c r="J341" s="305"/>
      <c r="K341" s="305"/>
      <c r="L341" s="305"/>
      <c r="M341" s="305"/>
      <c r="N341" s="305"/>
      <c r="O341" s="305"/>
      <c r="P341" s="305"/>
      <c r="Q341" s="305"/>
      <c r="R341" s="305"/>
      <c r="S341" s="127"/>
      <c r="T341" s="305"/>
      <c r="U341" s="305"/>
      <c r="V341" s="305"/>
      <c r="W341" s="305"/>
      <c r="X341" s="305"/>
      <c r="Y341" s="305"/>
      <c r="Z341" s="305"/>
      <c r="AA341" s="305"/>
      <c r="AB341" s="305"/>
      <c r="AC341" s="305"/>
    </row>
    <row r="342" spans="1:29" ht="14.25" x14ac:dyDescent="0.2">
      <c r="A342" s="305"/>
      <c r="B342" s="305"/>
      <c r="C342" s="305"/>
      <c r="D342" s="305"/>
      <c r="E342" s="305"/>
      <c r="F342" s="305"/>
      <c r="G342" s="305"/>
      <c r="H342" s="305"/>
      <c r="I342" s="305"/>
      <c r="J342" s="305"/>
      <c r="K342" s="305"/>
      <c r="L342" s="305"/>
      <c r="M342" s="305"/>
      <c r="N342" s="305"/>
      <c r="O342" s="305"/>
      <c r="P342" s="305"/>
      <c r="Q342" s="305"/>
      <c r="R342" s="305"/>
      <c r="S342" s="127"/>
      <c r="T342" s="305"/>
      <c r="U342" s="305"/>
      <c r="V342" s="305"/>
      <c r="W342" s="305"/>
      <c r="X342" s="305"/>
      <c r="Y342" s="305"/>
      <c r="Z342" s="305"/>
      <c r="AA342" s="305"/>
      <c r="AB342" s="305"/>
      <c r="AC342" s="305"/>
    </row>
    <row r="343" spans="1:29" ht="14.25" x14ac:dyDescent="0.2">
      <c r="A343" s="305"/>
      <c r="B343" s="305"/>
      <c r="C343" s="305"/>
      <c r="D343" s="305"/>
      <c r="E343" s="305"/>
      <c r="F343" s="305"/>
      <c r="G343" s="305"/>
      <c r="H343" s="305"/>
      <c r="I343" s="305"/>
      <c r="J343" s="305"/>
      <c r="K343" s="305"/>
      <c r="L343" s="305"/>
      <c r="M343" s="305"/>
      <c r="N343" s="305"/>
      <c r="O343" s="305"/>
      <c r="P343" s="305"/>
      <c r="Q343" s="305"/>
      <c r="R343" s="305"/>
      <c r="S343" s="127"/>
      <c r="T343" s="305"/>
      <c r="U343" s="305"/>
      <c r="V343" s="305"/>
      <c r="W343" s="305"/>
      <c r="X343" s="305"/>
      <c r="Y343" s="305"/>
      <c r="Z343" s="305"/>
      <c r="AA343" s="305"/>
      <c r="AB343" s="305"/>
      <c r="AC343" s="305"/>
    </row>
    <row r="344" spans="1:29" ht="14.25" x14ac:dyDescent="0.2">
      <c r="A344" s="305"/>
      <c r="B344" s="305"/>
      <c r="C344" s="305"/>
      <c r="D344" s="305"/>
      <c r="E344" s="305"/>
      <c r="F344" s="305"/>
      <c r="G344" s="305"/>
      <c r="H344" s="305"/>
      <c r="I344" s="305"/>
      <c r="J344" s="305"/>
      <c r="K344" s="305"/>
      <c r="L344" s="305"/>
      <c r="M344" s="305"/>
      <c r="N344" s="305"/>
      <c r="O344" s="305"/>
      <c r="P344" s="305"/>
      <c r="Q344" s="305"/>
      <c r="R344" s="305"/>
      <c r="S344" s="127"/>
      <c r="T344" s="305"/>
      <c r="U344" s="305"/>
      <c r="V344" s="305"/>
      <c r="W344" s="305"/>
      <c r="X344" s="305"/>
      <c r="Y344" s="305"/>
      <c r="Z344" s="305"/>
      <c r="AA344" s="305"/>
      <c r="AB344" s="305"/>
      <c r="AC344" s="305"/>
    </row>
    <row r="345" spans="1:29" ht="14.25" x14ac:dyDescent="0.2">
      <c r="A345" s="305"/>
      <c r="B345" s="305"/>
      <c r="C345" s="305"/>
      <c r="D345" s="305"/>
      <c r="E345" s="305"/>
      <c r="F345" s="305"/>
      <c r="G345" s="305"/>
      <c r="H345" s="305"/>
      <c r="I345" s="305"/>
      <c r="J345" s="305"/>
      <c r="K345" s="305"/>
      <c r="L345" s="305"/>
      <c r="M345" s="305"/>
      <c r="N345" s="305"/>
      <c r="O345" s="305"/>
      <c r="P345" s="305"/>
      <c r="Q345" s="305"/>
      <c r="R345" s="305"/>
      <c r="S345" s="127"/>
      <c r="T345" s="305"/>
      <c r="U345" s="305"/>
      <c r="V345" s="305"/>
      <c r="W345" s="305"/>
      <c r="X345" s="305"/>
      <c r="Y345" s="305"/>
      <c r="Z345" s="305"/>
      <c r="AA345" s="305"/>
      <c r="AB345" s="305"/>
      <c r="AC345" s="305"/>
    </row>
    <row r="346" spans="1:29" ht="14.25" x14ac:dyDescent="0.2">
      <c r="A346" s="305"/>
      <c r="B346" s="305"/>
      <c r="C346" s="305"/>
      <c r="D346" s="305"/>
      <c r="E346" s="305"/>
      <c r="F346" s="305"/>
      <c r="G346" s="305"/>
      <c r="H346" s="305"/>
      <c r="I346" s="305"/>
      <c r="J346" s="305"/>
      <c r="K346" s="305"/>
      <c r="L346" s="305"/>
      <c r="M346" s="305"/>
      <c r="N346" s="305"/>
      <c r="O346" s="305"/>
      <c r="P346" s="305"/>
      <c r="Q346" s="305"/>
      <c r="R346" s="305"/>
      <c r="S346" s="127"/>
      <c r="T346" s="305"/>
      <c r="U346" s="305"/>
      <c r="V346" s="305"/>
      <c r="W346" s="305"/>
      <c r="X346" s="305"/>
      <c r="Y346" s="305"/>
      <c r="Z346" s="305"/>
      <c r="AA346" s="305"/>
      <c r="AB346" s="305"/>
      <c r="AC346" s="305"/>
    </row>
    <row r="347" spans="1:29" ht="14.25" x14ac:dyDescent="0.2">
      <c r="A347" s="305"/>
      <c r="B347" s="305"/>
      <c r="C347" s="305"/>
      <c r="D347" s="305"/>
      <c r="E347" s="305"/>
      <c r="F347" s="305"/>
      <c r="G347" s="305"/>
      <c r="H347" s="305"/>
      <c r="I347" s="305"/>
      <c r="J347" s="305"/>
      <c r="K347" s="305"/>
      <c r="L347" s="305"/>
      <c r="M347" s="305"/>
      <c r="N347" s="305"/>
      <c r="O347" s="305"/>
      <c r="P347" s="305"/>
      <c r="Q347" s="305"/>
      <c r="R347" s="305"/>
      <c r="S347" s="127"/>
      <c r="T347" s="305"/>
      <c r="U347" s="305"/>
      <c r="V347" s="305"/>
      <c r="W347" s="305"/>
      <c r="X347" s="305"/>
      <c r="Y347" s="305"/>
      <c r="Z347" s="305"/>
      <c r="AA347" s="305"/>
      <c r="AB347" s="305"/>
      <c r="AC347" s="305"/>
    </row>
    <row r="348" spans="1:29" ht="14.25" x14ac:dyDescent="0.2">
      <c r="A348" s="305"/>
      <c r="B348" s="305"/>
      <c r="C348" s="305"/>
      <c r="D348" s="305"/>
      <c r="E348" s="305"/>
      <c r="F348" s="305"/>
      <c r="G348" s="305"/>
      <c r="H348" s="305"/>
      <c r="I348" s="305"/>
      <c r="J348" s="305"/>
      <c r="K348" s="305"/>
      <c r="L348" s="305"/>
      <c r="M348" s="305"/>
      <c r="N348" s="305"/>
      <c r="O348" s="305"/>
      <c r="P348" s="305"/>
      <c r="Q348" s="305"/>
      <c r="R348" s="305"/>
      <c r="S348" s="127"/>
      <c r="T348" s="305"/>
      <c r="U348" s="305"/>
      <c r="V348" s="305"/>
      <c r="W348" s="305"/>
      <c r="X348" s="305"/>
      <c r="Y348" s="305"/>
      <c r="Z348" s="305"/>
      <c r="AA348" s="305"/>
      <c r="AB348" s="305"/>
      <c r="AC348" s="305"/>
    </row>
    <row r="349" spans="1:29" ht="14.25" x14ac:dyDescent="0.2">
      <c r="A349" s="305"/>
      <c r="B349" s="305"/>
      <c r="C349" s="305"/>
      <c r="D349" s="305"/>
      <c r="E349" s="305"/>
      <c r="F349" s="305"/>
      <c r="G349" s="305"/>
      <c r="H349" s="305"/>
      <c r="I349" s="305"/>
      <c r="J349" s="305"/>
      <c r="K349" s="305"/>
      <c r="L349" s="305"/>
      <c r="M349" s="305"/>
      <c r="N349" s="305"/>
      <c r="O349" s="305"/>
      <c r="P349" s="305"/>
      <c r="Q349" s="305"/>
      <c r="R349" s="305"/>
      <c r="S349" s="127"/>
      <c r="T349" s="305"/>
      <c r="U349" s="305"/>
      <c r="V349" s="305"/>
      <c r="W349" s="305"/>
      <c r="X349" s="305"/>
      <c r="Y349" s="305"/>
      <c r="Z349" s="305"/>
      <c r="AA349" s="305"/>
      <c r="AB349" s="305"/>
      <c r="AC349" s="305"/>
    </row>
    <row r="350" spans="1:29" ht="14.25" x14ac:dyDescent="0.2">
      <c r="A350" s="305"/>
      <c r="B350" s="305"/>
      <c r="C350" s="305"/>
      <c r="D350" s="305"/>
      <c r="E350" s="305"/>
      <c r="F350" s="305"/>
      <c r="G350" s="305"/>
      <c r="H350" s="305"/>
      <c r="I350" s="305"/>
      <c r="J350" s="305"/>
      <c r="K350" s="305"/>
      <c r="L350" s="305"/>
      <c r="M350" s="305"/>
      <c r="N350" s="305"/>
      <c r="O350" s="305"/>
      <c r="P350" s="305"/>
      <c r="Q350" s="305"/>
      <c r="R350" s="305"/>
      <c r="S350" s="127"/>
      <c r="T350" s="305"/>
      <c r="U350" s="305"/>
      <c r="V350" s="305"/>
      <c r="W350" s="305"/>
      <c r="X350" s="305"/>
      <c r="Y350" s="305"/>
      <c r="Z350" s="305"/>
      <c r="AA350" s="305"/>
      <c r="AB350" s="305"/>
      <c r="AC350" s="305"/>
    </row>
    <row r="351" spans="1:29" ht="14.25" x14ac:dyDescent="0.2">
      <c r="A351" s="305"/>
      <c r="B351" s="305"/>
      <c r="C351" s="305"/>
      <c r="D351" s="305"/>
      <c r="E351" s="305"/>
      <c r="F351" s="305"/>
      <c r="G351" s="305"/>
      <c r="H351" s="305"/>
      <c r="I351" s="305"/>
      <c r="J351" s="305"/>
      <c r="K351" s="305"/>
      <c r="L351" s="305"/>
      <c r="M351" s="305"/>
      <c r="N351" s="305"/>
      <c r="O351" s="305"/>
      <c r="P351" s="305"/>
      <c r="Q351" s="305"/>
      <c r="R351" s="305"/>
      <c r="S351" s="127"/>
      <c r="T351" s="305"/>
      <c r="U351" s="305"/>
      <c r="V351" s="305"/>
      <c r="W351" s="305"/>
      <c r="X351" s="305"/>
      <c r="Y351" s="305"/>
      <c r="Z351" s="305"/>
      <c r="AA351" s="305"/>
      <c r="AB351" s="305"/>
      <c r="AC351" s="305"/>
    </row>
    <row r="352" spans="1:29" ht="14.25" x14ac:dyDescent="0.2">
      <c r="A352" s="305"/>
      <c r="B352" s="305"/>
      <c r="C352" s="305"/>
      <c r="D352" s="305"/>
      <c r="E352" s="305"/>
      <c r="F352" s="305"/>
      <c r="G352" s="305"/>
      <c r="H352" s="305"/>
      <c r="I352" s="305"/>
      <c r="J352" s="305"/>
      <c r="K352" s="305"/>
      <c r="L352" s="305"/>
      <c r="M352" s="305"/>
      <c r="N352" s="305"/>
      <c r="O352" s="305"/>
      <c r="P352" s="305"/>
      <c r="Q352" s="305"/>
      <c r="R352" s="305"/>
      <c r="S352" s="127"/>
      <c r="T352" s="305"/>
      <c r="U352" s="305"/>
      <c r="V352" s="305"/>
      <c r="W352" s="305"/>
      <c r="X352" s="305"/>
      <c r="Y352" s="305"/>
      <c r="Z352" s="305"/>
      <c r="AA352" s="305"/>
      <c r="AB352" s="305"/>
      <c r="AC352" s="305"/>
    </row>
    <row r="353" spans="1:29" ht="14.25" x14ac:dyDescent="0.2">
      <c r="A353" s="305"/>
      <c r="B353" s="305"/>
      <c r="C353" s="305"/>
      <c r="D353" s="305"/>
      <c r="E353" s="305"/>
      <c r="F353" s="305"/>
      <c r="G353" s="305"/>
      <c r="H353" s="305"/>
      <c r="I353" s="305"/>
      <c r="J353" s="305"/>
      <c r="K353" s="305"/>
      <c r="L353" s="305"/>
      <c r="M353" s="305"/>
      <c r="N353" s="305"/>
      <c r="O353" s="305"/>
      <c r="P353" s="305"/>
      <c r="Q353" s="305"/>
      <c r="R353" s="305"/>
      <c r="S353" s="127"/>
      <c r="T353" s="305"/>
      <c r="U353" s="305"/>
      <c r="V353" s="305"/>
      <c r="W353" s="305"/>
      <c r="X353" s="305"/>
      <c r="Y353" s="305"/>
      <c r="Z353" s="305"/>
      <c r="AA353" s="305"/>
      <c r="AB353" s="305"/>
      <c r="AC353" s="305"/>
    </row>
    <row r="354" spans="1:29" ht="14.25" x14ac:dyDescent="0.2">
      <c r="A354" s="305"/>
      <c r="B354" s="305"/>
      <c r="C354" s="305"/>
      <c r="D354" s="305"/>
      <c r="E354" s="305"/>
      <c r="F354" s="305"/>
      <c r="G354" s="305"/>
      <c r="H354" s="305"/>
      <c r="I354" s="305"/>
      <c r="J354" s="305"/>
      <c r="K354" s="305"/>
      <c r="L354" s="305"/>
      <c r="M354" s="305"/>
      <c r="N354" s="305"/>
      <c r="O354" s="305"/>
      <c r="P354" s="305"/>
      <c r="Q354" s="305"/>
      <c r="R354" s="305"/>
      <c r="S354" s="127"/>
      <c r="T354" s="305"/>
      <c r="U354" s="305"/>
      <c r="V354" s="305"/>
      <c r="W354" s="305"/>
      <c r="X354" s="305"/>
      <c r="Y354" s="305"/>
      <c r="Z354" s="305"/>
      <c r="AA354" s="305"/>
      <c r="AB354" s="305"/>
      <c r="AC354" s="305"/>
    </row>
    <row r="355" spans="1:29" ht="14.25" x14ac:dyDescent="0.2">
      <c r="A355" s="305"/>
      <c r="B355" s="305"/>
      <c r="C355" s="305"/>
      <c r="D355" s="305"/>
      <c r="E355" s="305"/>
      <c r="F355" s="305"/>
      <c r="G355" s="305"/>
      <c r="H355" s="305"/>
      <c r="I355" s="305"/>
      <c r="J355" s="305"/>
      <c r="K355" s="305"/>
      <c r="L355" s="305"/>
      <c r="M355" s="305"/>
      <c r="N355" s="305"/>
      <c r="O355" s="305"/>
      <c r="P355" s="305"/>
      <c r="Q355" s="305"/>
      <c r="R355" s="305"/>
      <c r="S355" s="127"/>
      <c r="T355" s="305"/>
      <c r="U355" s="305"/>
      <c r="V355" s="305"/>
      <c r="W355" s="305"/>
      <c r="X355" s="305"/>
      <c r="Y355" s="305"/>
      <c r="Z355" s="305"/>
      <c r="AA355" s="305"/>
      <c r="AB355" s="305"/>
      <c r="AC355" s="305"/>
    </row>
    <row r="356" spans="1:29" ht="14.25" x14ac:dyDescent="0.2">
      <c r="A356" s="305"/>
      <c r="B356" s="305"/>
      <c r="C356" s="305"/>
      <c r="D356" s="305"/>
      <c r="E356" s="305"/>
      <c r="F356" s="305"/>
      <c r="G356" s="305"/>
      <c r="H356" s="305"/>
      <c r="I356" s="305"/>
      <c r="J356" s="305"/>
      <c r="K356" s="305"/>
      <c r="L356" s="305"/>
      <c r="M356" s="305"/>
      <c r="N356" s="305"/>
      <c r="O356" s="305"/>
      <c r="P356" s="305"/>
      <c r="Q356" s="305"/>
      <c r="R356" s="305"/>
      <c r="S356" s="127"/>
      <c r="T356" s="305"/>
      <c r="U356" s="305"/>
      <c r="V356" s="305"/>
      <c r="W356" s="305"/>
      <c r="X356" s="305"/>
      <c r="Y356" s="305"/>
      <c r="Z356" s="305"/>
      <c r="AA356" s="305"/>
      <c r="AB356" s="305"/>
      <c r="AC356" s="305"/>
    </row>
    <row r="357" spans="1:29" ht="14.25" x14ac:dyDescent="0.2">
      <c r="A357" s="305"/>
      <c r="B357" s="305"/>
      <c r="C357" s="305"/>
      <c r="D357" s="305"/>
      <c r="E357" s="305"/>
      <c r="F357" s="305"/>
      <c r="G357" s="305"/>
      <c r="H357" s="305"/>
      <c r="I357" s="305"/>
      <c r="J357" s="305"/>
      <c r="K357" s="305"/>
      <c r="L357" s="305"/>
      <c r="M357" s="305"/>
      <c r="N357" s="305"/>
      <c r="O357" s="305"/>
      <c r="P357" s="305"/>
      <c r="Q357" s="305"/>
      <c r="R357" s="305"/>
      <c r="S357" s="127"/>
      <c r="T357" s="305"/>
      <c r="U357" s="305"/>
      <c r="V357" s="305"/>
      <c r="W357" s="305"/>
      <c r="X357" s="305"/>
      <c r="Y357" s="305"/>
      <c r="Z357" s="305"/>
      <c r="AA357" s="305"/>
      <c r="AB357" s="305"/>
      <c r="AC357" s="305"/>
    </row>
    <row r="358" spans="1:29" ht="14.25" x14ac:dyDescent="0.2">
      <c r="A358" s="305"/>
      <c r="B358" s="305"/>
      <c r="C358" s="305"/>
      <c r="D358" s="305"/>
      <c r="E358" s="305"/>
      <c r="F358" s="305"/>
      <c r="G358" s="305"/>
      <c r="H358" s="305"/>
      <c r="I358" s="305"/>
      <c r="J358" s="305"/>
      <c r="K358" s="305"/>
      <c r="L358" s="305"/>
      <c r="M358" s="305"/>
      <c r="N358" s="305"/>
      <c r="O358" s="305"/>
      <c r="P358" s="305"/>
      <c r="Q358" s="305"/>
      <c r="R358" s="305"/>
      <c r="S358" s="127"/>
      <c r="T358" s="305"/>
      <c r="U358" s="305"/>
      <c r="V358" s="305"/>
      <c r="W358" s="305"/>
      <c r="X358" s="305"/>
      <c r="Y358" s="305"/>
      <c r="Z358" s="305"/>
      <c r="AA358" s="305"/>
      <c r="AB358" s="305"/>
      <c r="AC358" s="305"/>
    </row>
    <row r="359" spans="1:29" ht="14.25" x14ac:dyDescent="0.2">
      <c r="A359" s="305"/>
      <c r="B359" s="305"/>
      <c r="C359" s="305"/>
      <c r="D359" s="305"/>
      <c r="E359" s="305"/>
      <c r="F359" s="305"/>
      <c r="G359" s="305"/>
      <c r="H359" s="305"/>
      <c r="I359" s="305"/>
      <c r="J359" s="305"/>
      <c r="K359" s="305"/>
      <c r="L359" s="305"/>
      <c r="M359" s="305"/>
      <c r="N359" s="305"/>
      <c r="O359" s="305"/>
      <c r="P359" s="305"/>
      <c r="Q359" s="305"/>
      <c r="R359" s="305"/>
      <c r="S359" s="127"/>
      <c r="T359" s="305"/>
      <c r="U359" s="305"/>
      <c r="V359" s="305"/>
      <c r="W359" s="305"/>
      <c r="X359" s="305"/>
      <c r="Y359" s="305"/>
      <c r="Z359" s="305"/>
      <c r="AA359" s="305"/>
      <c r="AB359" s="305"/>
      <c r="AC359" s="305"/>
    </row>
    <row r="360" spans="1:29" ht="14.25" x14ac:dyDescent="0.2">
      <c r="A360" s="305"/>
      <c r="B360" s="305"/>
      <c r="C360" s="305"/>
      <c r="D360" s="305"/>
      <c r="E360" s="305"/>
      <c r="F360" s="305"/>
      <c r="G360" s="305"/>
      <c r="H360" s="305"/>
      <c r="I360" s="305"/>
      <c r="J360" s="305"/>
      <c r="K360" s="305"/>
      <c r="L360" s="305"/>
      <c r="M360" s="305"/>
      <c r="N360" s="305"/>
      <c r="O360" s="305"/>
      <c r="P360" s="305"/>
      <c r="Q360" s="305"/>
      <c r="R360" s="305"/>
      <c r="S360" s="127"/>
      <c r="T360" s="305"/>
      <c r="U360" s="305"/>
      <c r="V360" s="305"/>
      <c r="W360" s="305"/>
      <c r="X360" s="305"/>
      <c r="Y360" s="305"/>
      <c r="Z360" s="305"/>
      <c r="AA360" s="305"/>
      <c r="AB360" s="305"/>
      <c r="AC360" s="305"/>
    </row>
    <row r="361" spans="1:29" ht="14.25" x14ac:dyDescent="0.2">
      <c r="A361" s="305"/>
      <c r="B361" s="305"/>
      <c r="C361" s="305"/>
      <c r="D361" s="305"/>
      <c r="E361" s="305"/>
      <c r="F361" s="305"/>
      <c r="G361" s="305"/>
      <c r="H361" s="305"/>
      <c r="I361" s="305"/>
      <c r="J361" s="305"/>
      <c r="K361" s="305"/>
      <c r="L361" s="305"/>
      <c r="M361" s="305"/>
      <c r="N361" s="305"/>
      <c r="O361" s="305"/>
      <c r="P361" s="305"/>
      <c r="Q361" s="305"/>
      <c r="R361" s="305"/>
      <c r="S361" s="127"/>
      <c r="T361" s="305"/>
      <c r="U361" s="305"/>
      <c r="V361" s="305"/>
      <c r="W361" s="305"/>
      <c r="X361" s="305"/>
      <c r="Y361" s="305"/>
      <c r="Z361" s="305"/>
      <c r="AA361" s="305"/>
      <c r="AB361" s="305"/>
      <c r="AC361" s="305"/>
    </row>
    <row r="362" spans="1:29" ht="14.25" x14ac:dyDescent="0.2">
      <c r="A362" s="305"/>
      <c r="B362" s="305"/>
      <c r="C362" s="305"/>
      <c r="D362" s="305"/>
      <c r="E362" s="305"/>
      <c r="F362" s="305"/>
      <c r="G362" s="305"/>
      <c r="H362" s="305"/>
      <c r="I362" s="305"/>
      <c r="J362" s="305"/>
      <c r="K362" s="305"/>
      <c r="L362" s="305"/>
      <c r="M362" s="305"/>
      <c r="N362" s="305"/>
      <c r="O362" s="305"/>
      <c r="P362" s="305"/>
      <c r="Q362" s="305"/>
      <c r="R362" s="305"/>
      <c r="S362" s="127"/>
      <c r="T362" s="305"/>
      <c r="U362" s="305"/>
      <c r="V362" s="305"/>
      <c r="W362" s="305"/>
      <c r="X362" s="305"/>
      <c r="Y362" s="305"/>
      <c r="Z362" s="305"/>
      <c r="AA362" s="305"/>
      <c r="AB362" s="305"/>
      <c r="AC362" s="305"/>
    </row>
    <row r="363" spans="1:29" ht="14.25" x14ac:dyDescent="0.2">
      <c r="A363" s="305"/>
      <c r="B363" s="305"/>
      <c r="C363" s="305"/>
      <c r="D363" s="305"/>
      <c r="E363" s="305"/>
      <c r="F363" s="305"/>
      <c r="G363" s="305"/>
      <c r="H363" s="305"/>
      <c r="I363" s="305"/>
      <c r="J363" s="305"/>
      <c r="K363" s="305"/>
      <c r="L363" s="305"/>
      <c r="M363" s="305"/>
      <c r="N363" s="305"/>
      <c r="O363" s="305"/>
      <c r="P363" s="305"/>
      <c r="Q363" s="305"/>
      <c r="R363" s="305"/>
      <c r="S363" s="127"/>
      <c r="T363" s="305"/>
      <c r="U363" s="305"/>
      <c r="V363" s="305"/>
      <c r="W363" s="305"/>
      <c r="X363" s="305"/>
      <c r="Y363" s="305"/>
      <c r="Z363" s="305"/>
      <c r="AA363" s="305"/>
      <c r="AB363" s="305"/>
      <c r="AC363" s="305"/>
    </row>
    <row r="364" spans="1:29" ht="14.25" x14ac:dyDescent="0.2">
      <c r="A364" s="305"/>
      <c r="B364" s="305"/>
      <c r="C364" s="305"/>
      <c r="D364" s="305"/>
      <c r="E364" s="305"/>
      <c r="F364" s="305"/>
      <c r="G364" s="305"/>
      <c r="H364" s="305"/>
      <c r="I364" s="305"/>
      <c r="J364" s="305"/>
      <c r="K364" s="305"/>
      <c r="L364" s="305"/>
      <c r="M364" s="305"/>
      <c r="N364" s="305"/>
      <c r="O364" s="305"/>
      <c r="P364" s="305"/>
      <c r="Q364" s="305"/>
      <c r="R364" s="305"/>
      <c r="S364" s="127"/>
      <c r="T364" s="305"/>
      <c r="U364" s="305"/>
      <c r="V364" s="305"/>
      <c r="W364" s="305"/>
      <c r="X364" s="305"/>
      <c r="Y364" s="305"/>
      <c r="Z364" s="305"/>
      <c r="AA364" s="305"/>
      <c r="AB364" s="305"/>
      <c r="AC364" s="305"/>
    </row>
    <row r="365" spans="1:29" ht="14.25" x14ac:dyDescent="0.2">
      <c r="A365" s="305"/>
      <c r="B365" s="305"/>
      <c r="C365" s="305"/>
      <c r="D365" s="305"/>
      <c r="E365" s="305"/>
      <c r="F365" s="305"/>
      <c r="G365" s="305"/>
      <c r="H365" s="305"/>
      <c r="I365" s="305"/>
      <c r="J365" s="305"/>
      <c r="K365" s="305"/>
      <c r="L365" s="305"/>
      <c r="M365" s="305"/>
      <c r="N365" s="305"/>
      <c r="O365" s="305"/>
      <c r="P365" s="305"/>
      <c r="Q365" s="305"/>
      <c r="R365" s="305"/>
      <c r="S365" s="127"/>
      <c r="T365" s="305"/>
      <c r="U365" s="305"/>
      <c r="V365" s="305"/>
      <c r="W365" s="305"/>
      <c r="X365" s="305"/>
      <c r="Y365" s="305"/>
      <c r="Z365" s="305"/>
      <c r="AA365" s="305"/>
      <c r="AB365" s="305"/>
      <c r="AC365" s="305"/>
    </row>
    <row r="366" spans="1:29" ht="14.25" x14ac:dyDescent="0.2">
      <c r="A366" s="305"/>
      <c r="B366" s="305"/>
      <c r="C366" s="305"/>
      <c r="D366" s="305"/>
      <c r="E366" s="305"/>
      <c r="F366" s="305"/>
      <c r="G366" s="305"/>
      <c r="H366" s="305"/>
      <c r="I366" s="305"/>
      <c r="J366" s="305"/>
      <c r="K366" s="305"/>
      <c r="L366" s="305"/>
      <c r="M366" s="305"/>
      <c r="N366" s="305"/>
      <c r="O366" s="305"/>
      <c r="P366" s="305"/>
      <c r="Q366" s="305"/>
      <c r="R366" s="305"/>
      <c r="S366" s="127"/>
      <c r="T366" s="305"/>
      <c r="U366" s="305"/>
      <c r="V366" s="305"/>
      <c r="W366" s="305"/>
      <c r="X366" s="305"/>
      <c r="Y366" s="305"/>
      <c r="Z366" s="305"/>
      <c r="AA366" s="305"/>
      <c r="AB366" s="305"/>
      <c r="AC366" s="305"/>
    </row>
    <row r="367" spans="1:29" ht="14.25" x14ac:dyDescent="0.2">
      <c r="A367" s="305"/>
      <c r="B367" s="305"/>
      <c r="C367" s="305"/>
      <c r="D367" s="305"/>
      <c r="E367" s="305"/>
      <c r="F367" s="305"/>
      <c r="G367" s="305"/>
      <c r="H367" s="305"/>
      <c r="I367" s="305"/>
      <c r="J367" s="305"/>
      <c r="K367" s="305"/>
      <c r="L367" s="305"/>
      <c r="M367" s="305"/>
      <c r="N367" s="305"/>
      <c r="O367" s="305"/>
      <c r="P367" s="305"/>
      <c r="Q367" s="305"/>
      <c r="R367" s="305"/>
      <c r="S367" s="127"/>
      <c r="T367" s="305"/>
      <c r="U367" s="305"/>
      <c r="V367" s="305"/>
      <c r="W367" s="305"/>
      <c r="X367" s="305"/>
      <c r="Y367" s="305"/>
      <c r="Z367" s="305"/>
      <c r="AA367" s="305"/>
      <c r="AB367" s="305"/>
      <c r="AC367" s="305"/>
    </row>
    <row r="368" spans="1:29" ht="14.25" x14ac:dyDescent="0.2">
      <c r="A368" s="305"/>
      <c r="B368" s="305"/>
      <c r="C368" s="305"/>
      <c r="D368" s="305"/>
      <c r="E368" s="305"/>
      <c r="F368" s="305"/>
      <c r="G368" s="305"/>
      <c r="H368" s="305"/>
      <c r="I368" s="305"/>
      <c r="J368" s="305"/>
      <c r="K368" s="305"/>
      <c r="L368" s="305"/>
      <c r="M368" s="305"/>
      <c r="N368" s="305"/>
      <c r="O368" s="305"/>
      <c r="P368" s="305"/>
      <c r="Q368" s="305"/>
      <c r="R368" s="305"/>
      <c r="S368" s="127"/>
      <c r="T368" s="305"/>
      <c r="U368" s="305"/>
      <c r="V368" s="305"/>
      <c r="W368" s="305"/>
      <c r="X368" s="305"/>
      <c r="Y368" s="305"/>
      <c r="Z368" s="305"/>
      <c r="AA368" s="305"/>
      <c r="AB368" s="305"/>
      <c r="AC368" s="305"/>
    </row>
    <row r="369" spans="1:29" ht="14.25" x14ac:dyDescent="0.2">
      <c r="A369" s="305"/>
      <c r="B369" s="305"/>
      <c r="C369" s="305"/>
      <c r="D369" s="305"/>
      <c r="E369" s="305"/>
      <c r="F369" s="305"/>
      <c r="G369" s="305"/>
      <c r="H369" s="305"/>
      <c r="I369" s="305"/>
      <c r="J369" s="305"/>
      <c r="K369" s="305"/>
      <c r="L369" s="305"/>
      <c r="M369" s="305"/>
      <c r="N369" s="305"/>
      <c r="O369" s="305"/>
      <c r="P369" s="305"/>
      <c r="Q369" s="305"/>
      <c r="R369" s="305"/>
      <c r="S369" s="127"/>
      <c r="T369" s="305"/>
      <c r="U369" s="305"/>
      <c r="V369" s="305"/>
      <c r="W369" s="305"/>
      <c r="X369" s="305"/>
      <c r="Y369" s="305"/>
      <c r="Z369" s="305"/>
      <c r="AA369" s="305"/>
      <c r="AB369" s="305"/>
      <c r="AC369" s="305"/>
    </row>
    <row r="370" spans="1:29" ht="14.25" x14ac:dyDescent="0.2">
      <c r="A370" s="305"/>
      <c r="B370" s="305"/>
      <c r="C370" s="305"/>
      <c r="D370" s="305"/>
      <c r="E370" s="305"/>
      <c r="F370" s="305"/>
      <c r="G370" s="305"/>
      <c r="H370" s="305"/>
      <c r="I370" s="305"/>
      <c r="J370" s="305"/>
      <c r="K370" s="305"/>
      <c r="L370" s="305"/>
      <c r="M370" s="305"/>
      <c r="N370" s="305"/>
      <c r="O370" s="305"/>
      <c r="P370" s="305"/>
      <c r="Q370" s="305"/>
      <c r="R370" s="305"/>
      <c r="S370" s="127"/>
      <c r="T370" s="305"/>
      <c r="U370" s="305"/>
      <c r="V370" s="305"/>
      <c r="W370" s="305"/>
      <c r="X370" s="305"/>
      <c r="Y370" s="305"/>
      <c r="Z370" s="305"/>
      <c r="AA370" s="305"/>
      <c r="AB370" s="305"/>
      <c r="AC370" s="305"/>
    </row>
    <row r="371" spans="1:29" ht="14.25" x14ac:dyDescent="0.2">
      <c r="A371" s="305"/>
      <c r="B371" s="305"/>
      <c r="C371" s="305"/>
      <c r="D371" s="305"/>
      <c r="E371" s="305"/>
      <c r="F371" s="305"/>
      <c r="G371" s="305"/>
      <c r="H371" s="305"/>
      <c r="I371" s="305"/>
      <c r="J371" s="305"/>
      <c r="K371" s="305"/>
      <c r="L371" s="305"/>
      <c r="M371" s="305"/>
      <c r="N371" s="305"/>
      <c r="O371" s="305"/>
      <c r="P371" s="305"/>
      <c r="Q371" s="305"/>
      <c r="R371" s="305"/>
      <c r="S371" s="127"/>
      <c r="T371" s="305"/>
      <c r="U371" s="305"/>
      <c r="V371" s="305"/>
      <c r="W371" s="305"/>
      <c r="X371" s="305"/>
      <c r="Y371" s="305"/>
      <c r="Z371" s="305"/>
      <c r="AA371" s="305"/>
      <c r="AB371" s="305"/>
      <c r="AC371" s="305"/>
    </row>
    <row r="372" spans="1:29" ht="14.25" x14ac:dyDescent="0.2">
      <c r="A372" s="305"/>
      <c r="B372" s="305"/>
      <c r="C372" s="305"/>
      <c r="D372" s="305"/>
      <c r="E372" s="305"/>
      <c r="F372" s="305"/>
      <c r="G372" s="305"/>
      <c r="H372" s="305"/>
      <c r="I372" s="305"/>
      <c r="J372" s="305"/>
      <c r="K372" s="305"/>
      <c r="L372" s="305"/>
      <c r="M372" s="305"/>
      <c r="N372" s="305"/>
      <c r="O372" s="305"/>
      <c r="P372" s="305"/>
      <c r="Q372" s="305"/>
      <c r="R372" s="305"/>
      <c r="S372" s="127"/>
      <c r="T372" s="305"/>
      <c r="U372" s="305"/>
      <c r="V372" s="305"/>
      <c r="W372" s="305"/>
      <c r="X372" s="305"/>
      <c r="Y372" s="305"/>
      <c r="Z372" s="305"/>
      <c r="AA372" s="305"/>
      <c r="AB372" s="305"/>
      <c r="AC372" s="305"/>
    </row>
    <row r="373" spans="1:29" ht="14.25" x14ac:dyDescent="0.2">
      <c r="A373" s="305"/>
      <c r="B373" s="305"/>
      <c r="C373" s="305"/>
      <c r="D373" s="305"/>
      <c r="E373" s="305"/>
      <c r="F373" s="305"/>
      <c r="G373" s="305"/>
      <c r="H373" s="305"/>
      <c r="I373" s="305"/>
      <c r="J373" s="305"/>
      <c r="K373" s="305"/>
      <c r="L373" s="305"/>
      <c r="M373" s="305"/>
      <c r="N373" s="305"/>
      <c r="O373" s="305"/>
      <c r="P373" s="305"/>
      <c r="Q373" s="305"/>
      <c r="R373" s="305"/>
      <c r="S373" s="127"/>
      <c r="T373" s="305"/>
      <c r="U373" s="305"/>
      <c r="V373" s="305"/>
      <c r="W373" s="305"/>
      <c r="X373" s="305"/>
      <c r="Y373" s="305"/>
      <c r="Z373" s="305"/>
      <c r="AA373" s="305"/>
      <c r="AB373" s="305"/>
      <c r="AC373" s="305"/>
    </row>
    <row r="374" spans="1:29" ht="14.25" x14ac:dyDescent="0.2">
      <c r="A374" s="305"/>
      <c r="B374" s="305"/>
      <c r="C374" s="305"/>
      <c r="D374" s="305"/>
      <c r="E374" s="305"/>
      <c r="F374" s="305"/>
      <c r="G374" s="305"/>
      <c r="H374" s="305"/>
      <c r="I374" s="305"/>
      <c r="J374" s="305"/>
      <c r="K374" s="305"/>
      <c r="L374" s="305"/>
      <c r="M374" s="305"/>
      <c r="N374" s="305"/>
      <c r="O374" s="305"/>
      <c r="P374" s="305"/>
      <c r="Q374" s="305"/>
      <c r="R374" s="305"/>
      <c r="S374" s="127"/>
      <c r="T374" s="305"/>
      <c r="U374" s="305"/>
      <c r="V374" s="305"/>
      <c r="W374" s="305"/>
      <c r="X374" s="305"/>
      <c r="Y374" s="305"/>
      <c r="Z374" s="305"/>
      <c r="AA374" s="305"/>
      <c r="AB374" s="305"/>
      <c r="AC374" s="305"/>
    </row>
    <row r="375" spans="1:29" ht="14.25" x14ac:dyDescent="0.2">
      <c r="A375" s="305"/>
      <c r="B375" s="305"/>
      <c r="C375" s="305"/>
      <c r="D375" s="305"/>
      <c r="E375" s="305"/>
      <c r="F375" s="305"/>
      <c r="G375" s="305"/>
      <c r="H375" s="305"/>
      <c r="I375" s="305"/>
      <c r="J375" s="305"/>
      <c r="K375" s="305"/>
      <c r="L375" s="305"/>
      <c r="M375" s="305"/>
      <c r="N375" s="305"/>
      <c r="O375" s="305"/>
      <c r="P375" s="305"/>
      <c r="Q375" s="305"/>
      <c r="R375" s="305"/>
      <c r="S375" s="127"/>
      <c r="T375" s="305"/>
      <c r="U375" s="305"/>
      <c r="V375" s="305"/>
      <c r="W375" s="305"/>
      <c r="X375" s="305"/>
      <c r="Y375" s="305"/>
      <c r="Z375" s="305"/>
      <c r="AA375" s="305"/>
      <c r="AB375" s="305"/>
      <c r="AC375" s="305"/>
    </row>
    <row r="376" spans="1:29" ht="14.25" x14ac:dyDescent="0.2">
      <c r="A376" s="305"/>
      <c r="B376" s="305"/>
      <c r="C376" s="305"/>
      <c r="D376" s="305"/>
      <c r="E376" s="305"/>
      <c r="F376" s="305"/>
      <c r="G376" s="305"/>
      <c r="H376" s="305"/>
      <c r="I376" s="305"/>
      <c r="J376" s="305"/>
      <c r="K376" s="305"/>
      <c r="L376" s="305"/>
      <c r="M376" s="305"/>
      <c r="N376" s="305"/>
      <c r="O376" s="305"/>
      <c r="P376" s="305"/>
      <c r="Q376" s="305"/>
      <c r="R376" s="305"/>
      <c r="S376" s="127"/>
      <c r="T376" s="305"/>
      <c r="U376" s="305"/>
      <c r="V376" s="305"/>
      <c r="W376" s="305"/>
      <c r="X376" s="305"/>
      <c r="Y376" s="305"/>
      <c r="Z376" s="305"/>
      <c r="AA376" s="305"/>
      <c r="AB376" s="305"/>
      <c r="AC376" s="305"/>
    </row>
    <row r="377" spans="1:29" ht="14.25" x14ac:dyDescent="0.2">
      <c r="A377" s="305"/>
      <c r="B377" s="305"/>
      <c r="C377" s="305"/>
      <c r="D377" s="305"/>
      <c r="E377" s="305"/>
      <c r="F377" s="305"/>
      <c r="G377" s="305"/>
      <c r="H377" s="305"/>
      <c r="I377" s="305"/>
      <c r="J377" s="305"/>
      <c r="K377" s="305"/>
      <c r="L377" s="305"/>
      <c r="M377" s="305"/>
      <c r="N377" s="305"/>
      <c r="O377" s="305"/>
      <c r="P377" s="305"/>
      <c r="Q377" s="305"/>
      <c r="R377" s="305"/>
      <c r="S377" s="127"/>
      <c r="T377" s="305"/>
      <c r="U377" s="305"/>
      <c r="V377" s="305"/>
      <c r="W377" s="305"/>
      <c r="X377" s="305"/>
      <c r="Y377" s="305"/>
      <c r="Z377" s="305"/>
      <c r="AA377" s="305"/>
      <c r="AB377" s="305"/>
      <c r="AC377" s="305"/>
    </row>
    <row r="378" spans="1:29" ht="14.25" x14ac:dyDescent="0.2">
      <c r="A378" s="305"/>
      <c r="B378" s="305"/>
      <c r="C378" s="305"/>
      <c r="D378" s="305"/>
      <c r="E378" s="305"/>
      <c r="F378" s="305"/>
      <c r="G378" s="305"/>
      <c r="H378" s="305"/>
      <c r="I378" s="305"/>
      <c r="J378" s="305"/>
      <c r="K378" s="305"/>
      <c r="L378" s="305"/>
      <c r="M378" s="305"/>
      <c r="N378" s="305"/>
      <c r="O378" s="305"/>
      <c r="P378" s="305"/>
      <c r="Q378" s="305"/>
      <c r="R378" s="305"/>
      <c r="S378" s="127"/>
      <c r="T378" s="305"/>
      <c r="U378" s="305"/>
      <c r="V378" s="305"/>
      <c r="W378" s="305"/>
      <c r="X378" s="305"/>
      <c r="Y378" s="305"/>
      <c r="Z378" s="305"/>
      <c r="AA378" s="305"/>
      <c r="AB378" s="305"/>
      <c r="AC378" s="305"/>
    </row>
    <row r="379" spans="1:29" ht="14.25" x14ac:dyDescent="0.2">
      <c r="A379" s="305"/>
      <c r="B379" s="305"/>
      <c r="C379" s="305"/>
      <c r="D379" s="305"/>
      <c r="E379" s="305"/>
      <c r="F379" s="305"/>
      <c r="G379" s="305"/>
      <c r="H379" s="305"/>
      <c r="I379" s="305"/>
      <c r="J379" s="305"/>
      <c r="K379" s="305"/>
      <c r="L379" s="305"/>
      <c r="M379" s="305"/>
      <c r="N379" s="305"/>
      <c r="O379" s="305"/>
      <c r="P379" s="305"/>
      <c r="Q379" s="305"/>
      <c r="R379" s="305"/>
      <c r="S379" s="127"/>
      <c r="T379" s="305"/>
      <c r="U379" s="305"/>
      <c r="V379" s="305"/>
      <c r="W379" s="305"/>
      <c r="X379" s="305"/>
      <c r="Y379" s="305"/>
      <c r="Z379" s="305"/>
      <c r="AA379" s="305"/>
      <c r="AB379" s="305"/>
      <c r="AC379" s="305"/>
    </row>
    <row r="380" spans="1:29" ht="14.25" x14ac:dyDescent="0.2">
      <c r="A380" s="305"/>
      <c r="B380" s="305"/>
      <c r="C380" s="305"/>
      <c r="D380" s="305"/>
      <c r="E380" s="305"/>
      <c r="F380" s="305"/>
      <c r="G380" s="305"/>
      <c r="H380" s="305"/>
      <c r="I380" s="305"/>
      <c r="J380" s="305"/>
      <c r="K380" s="305"/>
      <c r="L380" s="305"/>
      <c r="M380" s="305"/>
      <c r="N380" s="305"/>
      <c r="O380" s="305"/>
      <c r="P380" s="305"/>
      <c r="Q380" s="305"/>
      <c r="R380" s="305"/>
      <c r="S380" s="127"/>
      <c r="T380" s="305"/>
      <c r="U380" s="305"/>
      <c r="V380" s="305"/>
      <c r="W380" s="305"/>
      <c r="X380" s="305"/>
      <c r="Y380" s="305"/>
      <c r="Z380" s="305"/>
      <c r="AA380" s="305"/>
      <c r="AB380" s="305"/>
      <c r="AC380" s="305"/>
    </row>
    <row r="381" spans="1:29" ht="14.25" x14ac:dyDescent="0.2">
      <c r="A381" s="305"/>
      <c r="B381" s="305"/>
      <c r="C381" s="305"/>
      <c r="D381" s="305"/>
      <c r="E381" s="305"/>
      <c r="F381" s="305"/>
      <c r="G381" s="305"/>
      <c r="H381" s="305"/>
      <c r="I381" s="305"/>
      <c r="J381" s="305"/>
      <c r="K381" s="305"/>
      <c r="L381" s="305"/>
      <c r="M381" s="305"/>
      <c r="N381" s="305"/>
      <c r="O381" s="305"/>
      <c r="P381" s="305"/>
      <c r="Q381" s="305"/>
      <c r="R381" s="305"/>
      <c r="S381" s="127"/>
      <c r="T381" s="305"/>
      <c r="U381" s="305"/>
      <c r="V381" s="305"/>
      <c r="W381" s="305"/>
      <c r="X381" s="305"/>
      <c r="Y381" s="305"/>
      <c r="Z381" s="305"/>
      <c r="AA381" s="305"/>
      <c r="AB381" s="305"/>
      <c r="AC381" s="305"/>
    </row>
    <row r="382" spans="1:29" ht="14.25" x14ac:dyDescent="0.2">
      <c r="A382" s="305"/>
      <c r="B382" s="305"/>
      <c r="C382" s="305"/>
      <c r="D382" s="305"/>
      <c r="E382" s="305"/>
      <c r="F382" s="305"/>
      <c r="G382" s="305"/>
      <c r="H382" s="305"/>
      <c r="I382" s="305"/>
      <c r="J382" s="305"/>
      <c r="K382" s="305"/>
      <c r="L382" s="305"/>
      <c r="M382" s="305"/>
      <c r="N382" s="305"/>
      <c r="O382" s="305"/>
      <c r="P382" s="305"/>
      <c r="Q382" s="305"/>
      <c r="R382" s="305"/>
      <c r="S382" s="127"/>
      <c r="T382" s="305"/>
      <c r="U382" s="305"/>
      <c r="V382" s="305"/>
      <c r="W382" s="305"/>
      <c r="X382" s="305"/>
      <c r="Y382" s="305"/>
      <c r="Z382" s="305"/>
      <c r="AA382" s="305"/>
      <c r="AB382" s="305"/>
      <c r="AC382" s="305"/>
    </row>
    <row r="383" spans="1:29" ht="14.25" x14ac:dyDescent="0.2">
      <c r="A383" s="305"/>
      <c r="B383" s="305"/>
      <c r="C383" s="305"/>
      <c r="D383" s="305"/>
      <c r="E383" s="305"/>
      <c r="F383" s="305"/>
      <c r="G383" s="305"/>
      <c r="H383" s="305"/>
      <c r="I383" s="305"/>
      <c r="J383" s="305"/>
      <c r="K383" s="305"/>
      <c r="L383" s="305"/>
      <c r="M383" s="305"/>
      <c r="N383" s="305"/>
      <c r="O383" s="305"/>
      <c r="P383" s="305"/>
      <c r="Q383" s="305"/>
      <c r="R383" s="305"/>
      <c r="S383" s="127"/>
      <c r="T383" s="305"/>
      <c r="U383" s="305"/>
      <c r="V383" s="305"/>
      <c r="W383" s="305"/>
      <c r="X383" s="305"/>
      <c r="Y383" s="305"/>
      <c r="Z383" s="305"/>
      <c r="AA383" s="305"/>
      <c r="AB383" s="305"/>
      <c r="AC383" s="305"/>
    </row>
    <row r="384" spans="1:29" ht="14.25" x14ac:dyDescent="0.2">
      <c r="A384" s="305"/>
      <c r="B384" s="305"/>
      <c r="C384" s="305"/>
      <c r="D384" s="305"/>
      <c r="E384" s="305"/>
      <c r="F384" s="305"/>
      <c r="G384" s="305"/>
      <c r="H384" s="305"/>
      <c r="I384" s="305"/>
      <c r="J384" s="305"/>
      <c r="K384" s="305"/>
      <c r="L384" s="305"/>
      <c r="M384" s="305"/>
      <c r="N384" s="305"/>
      <c r="O384" s="305"/>
      <c r="P384" s="305"/>
      <c r="Q384" s="305"/>
      <c r="R384" s="305"/>
      <c r="S384" s="127"/>
      <c r="T384" s="305"/>
      <c r="U384" s="305"/>
      <c r="V384" s="305"/>
      <c r="W384" s="305"/>
      <c r="X384" s="305"/>
      <c r="Y384" s="305"/>
      <c r="Z384" s="305"/>
      <c r="AA384" s="305"/>
      <c r="AB384" s="305"/>
      <c r="AC384" s="305"/>
    </row>
    <row r="385" spans="1:29" ht="14.25" x14ac:dyDescent="0.2">
      <c r="A385" s="305"/>
      <c r="B385" s="305"/>
      <c r="C385" s="305"/>
      <c r="D385" s="305"/>
      <c r="E385" s="305"/>
      <c r="F385" s="305"/>
      <c r="G385" s="305"/>
      <c r="H385" s="305"/>
      <c r="I385" s="305"/>
      <c r="J385" s="305"/>
      <c r="K385" s="305"/>
      <c r="L385" s="305"/>
      <c r="M385" s="305"/>
      <c r="N385" s="305"/>
      <c r="O385" s="305"/>
      <c r="P385" s="305"/>
      <c r="Q385" s="305"/>
      <c r="R385" s="305"/>
      <c r="S385" s="127"/>
      <c r="T385" s="305"/>
      <c r="U385" s="305"/>
      <c r="V385" s="305"/>
      <c r="W385" s="305"/>
      <c r="X385" s="305"/>
      <c r="Y385" s="305"/>
      <c r="Z385" s="305"/>
      <c r="AA385" s="305"/>
      <c r="AB385" s="305"/>
      <c r="AC385" s="305"/>
    </row>
    <row r="386" spans="1:29" ht="14.25" x14ac:dyDescent="0.2">
      <c r="A386" s="305"/>
      <c r="B386" s="305"/>
      <c r="C386" s="305"/>
      <c r="D386" s="305"/>
      <c r="E386" s="305"/>
      <c r="F386" s="305"/>
      <c r="G386" s="305"/>
      <c r="H386" s="305"/>
      <c r="I386" s="305"/>
      <c r="J386" s="305"/>
      <c r="K386" s="305"/>
      <c r="L386" s="305"/>
      <c r="M386" s="305"/>
      <c r="N386" s="305"/>
      <c r="O386" s="305"/>
      <c r="P386" s="305"/>
      <c r="Q386" s="305"/>
      <c r="R386" s="305"/>
      <c r="S386" s="127"/>
      <c r="T386" s="305"/>
      <c r="U386" s="305"/>
      <c r="V386" s="305"/>
      <c r="W386" s="305"/>
      <c r="X386" s="305"/>
      <c r="Y386" s="305"/>
      <c r="Z386" s="305"/>
      <c r="AA386" s="305"/>
      <c r="AB386" s="305"/>
      <c r="AC386" s="305"/>
    </row>
    <row r="387" spans="1:29" ht="14.25" x14ac:dyDescent="0.2">
      <c r="A387" s="305"/>
      <c r="B387" s="305"/>
      <c r="C387" s="305"/>
      <c r="D387" s="305"/>
      <c r="E387" s="305"/>
      <c r="F387" s="305"/>
      <c r="G387" s="305"/>
      <c r="H387" s="305"/>
      <c r="I387" s="305"/>
      <c r="J387" s="305"/>
      <c r="K387" s="305"/>
      <c r="L387" s="305"/>
      <c r="M387" s="305"/>
      <c r="N387" s="305"/>
      <c r="O387" s="305"/>
      <c r="P387" s="305"/>
      <c r="Q387" s="305"/>
      <c r="R387" s="305"/>
      <c r="S387" s="127"/>
      <c r="T387" s="305"/>
      <c r="U387" s="305"/>
      <c r="V387" s="305"/>
      <c r="W387" s="305"/>
      <c r="X387" s="305"/>
      <c r="Y387" s="305"/>
      <c r="Z387" s="305"/>
      <c r="AA387" s="305"/>
      <c r="AB387" s="305"/>
      <c r="AC387" s="305"/>
    </row>
    <row r="388" spans="1:29" ht="14.25" x14ac:dyDescent="0.2">
      <c r="A388" s="305"/>
      <c r="B388" s="305"/>
      <c r="C388" s="305"/>
      <c r="D388" s="305"/>
      <c r="E388" s="305"/>
      <c r="F388" s="305"/>
      <c r="G388" s="305"/>
      <c r="H388" s="305"/>
      <c r="I388" s="305"/>
      <c r="J388" s="305"/>
      <c r="K388" s="305"/>
      <c r="L388" s="305"/>
      <c r="M388" s="305"/>
      <c r="N388" s="305"/>
      <c r="O388" s="305"/>
      <c r="P388" s="305"/>
      <c r="Q388" s="305"/>
      <c r="R388" s="305"/>
      <c r="S388" s="127"/>
      <c r="T388" s="305"/>
      <c r="U388" s="305"/>
      <c r="V388" s="305"/>
      <c r="W388" s="305"/>
      <c r="X388" s="305"/>
      <c r="Y388" s="305"/>
      <c r="Z388" s="305"/>
      <c r="AA388" s="305"/>
      <c r="AB388" s="305"/>
      <c r="AC388" s="305"/>
    </row>
    <row r="389" spans="1:29" ht="14.25" x14ac:dyDescent="0.2">
      <c r="A389" s="305"/>
      <c r="B389" s="305"/>
      <c r="C389" s="305"/>
      <c r="D389" s="305"/>
      <c r="E389" s="305"/>
      <c r="F389" s="305"/>
      <c r="G389" s="305"/>
      <c r="H389" s="305"/>
      <c r="I389" s="305"/>
      <c r="J389" s="305"/>
      <c r="K389" s="305"/>
      <c r="L389" s="305"/>
      <c r="M389" s="305"/>
      <c r="N389" s="305"/>
      <c r="O389" s="305"/>
      <c r="P389" s="305"/>
      <c r="Q389" s="305"/>
      <c r="R389" s="305"/>
      <c r="S389" s="127"/>
      <c r="T389" s="305"/>
      <c r="U389" s="305"/>
      <c r="V389" s="305"/>
      <c r="W389" s="305"/>
      <c r="X389" s="305"/>
      <c r="Y389" s="305"/>
      <c r="Z389" s="305"/>
      <c r="AA389" s="305"/>
      <c r="AB389" s="305"/>
      <c r="AC389" s="305"/>
    </row>
    <row r="390" spans="1:29" ht="14.25" x14ac:dyDescent="0.2">
      <c r="A390" s="305"/>
      <c r="B390" s="305"/>
      <c r="C390" s="305"/>
      <c r="D390" s="305"/>
      <c r="E390" s="305"/>
      <c r="F390" s="305"/>
      <c r="G390" s="305"/>
      <c r="H390" s="305"/>
      <c r="I390" s="305"/>
      <c r="J390" s="305"/>
      <c r="K390" s="305"/>
      <c r="L390" s="305"/>
      <c r="M390" s="305"/>
      <c r="N390" s="305"/>
      <c r="O390" s="305"/>
      <c r="P390" s="305"/>
      <c r="Q390" s="305"/>
      <c r="R390" s="305"/>
      <c r="S390" s="127"/>
      <c r="T390" s="305"/>
      <c r="U390" s="305"/>
      <c r="V390" s="305"/>
      <c r="W390" s="305"/>
      <c r="X390" s="305"/>
      <c r="Y390" s="305"/>
      <c r="Z390" s="305"/>
      <c r="AA390" s="305"/>
      <c r="AB390" s="305"/>
      <c r="AC390" s="305"/>
    </row>
    <row r="391" spans="1:29" ht="14.25" x14ac:dyDescent="0.2">
      <c r="A391" s="305"/>
      <c r="B391" s="305"/>
      <c r="C391" s="305"/>
      <c r="D391" s="305"/>
      <c r="E391" s="305"/>
      <c r="F391" s="305"/>
      <c r="G391" s="305"/>
      <c r="H391" s="305"/>
      <c r="I391" s="305"/>
      <c r="J391" s="305"/>
      <c r="K391" s="305"/>
      <c r="L391" s="305"/>
      <c r="M391" s="305"/>
      <c r="N391" s="305"/>
      <c r="O391" s="305"/>
      <c r="P391" s="305"/>
      <c r="Q391" s="305"/>
      <c r="R391" s="305"/>
      <c r="S391" s="127"/>
      <c r="T391" s="305"/>
      <c r="U391" s="305"/>
      <c r="V391" s="305"/>
      <c r="W391" s="305"/>
      <c r="X391" s="305"/>
      <c r="Y391" s="305"/>
      <c r="Z391" s="305"/>
      <c r="AA391" s="305"/>
      <c r="AB391" s="305"/>
      <c r="AC391" s="305"/>
    </row>
    <row r="392" spans="1:29" ht="14.25" x14ac:dyDescent="0.2">
      <c r="A392" s="305"/>
      <c r="B392" s="305"/>
      <c r="C392" s="305"/>
      <c r="D392" s="305"/>
      <c r="E392" s="305"/>
      <c r="F392" s="305"/>
      <c r="G392" s="305"/>
      <c r="H392" s="305"/>
      <c r="I392" s="305"/>
      <c r="J392" s="305"/>
      <c r="K392" s="305"/>
      <c r="L392" s="305"/>
      <c r="M392" s="305"/>
      <c r="N392" s="305"/>
      <c r="O392" s="305"/>
      <c r="P392" s="305"/>
      <c r="Q392" s="305"/>
      <c r="R392" s="305"/>
      <c r="S392" s="127"/>
      <c r="T392" s="305"/>
      <c r="U392" s="305"/>
      <c r="V392" s="305"/>
      <c r="W392" s="305"/>
      <c r="X392" s="305"/>
      <c r="Y392" s="305"/>
      <c r="Z392" s="305"/>
      <c r="AA392" s="305"/>
      <c r="AB392" s="305"/>
      <c r="AC392" s="305"/>
    </row>
    <row r="393" spans="1:29" ht="14.25" x14ac:dyDescent="0.2">
      <c r="A393" s="305"/>
      <c r="B393" s="305"/>
      <c r="C393" s="305"/>
      <c r="D393" s="305"/>
      <c r="E393" s="305"/>
      <c r="F393" s="305"/>
      <c r="G393" s="305"/>
      <c r="H393" s="305"/>
      <c r="I393" s="305"/>
      <c r="J393" s="305"/>
      <c r="K393" s="305"/>
      <c r="L393" s="305"/>
      <c r="M393" s="305"/>
      <c r="N393" s="305"/>
      <c r="O393" s="305"/>
      <c r="P393" s="305"/>
      <c r="Q393" s="305"/>
      <c r="R393" s="305"/>
      <c r="S393" s="127"/>
      <c r="T393" s="305"/>
      <c r="U393" s="305"/>
      <c r="V393" s="305"/>
      <c r="W393" s="305"/>
      <c r="X393" s="305"/>
      <c r="Y393" s="305"/>
      <c r="Z393" s="305"/>
      <c r="AA393" s="305"/>
      <c r="AB393" s="305"/>
      <c r="AC393" s="305"/>
    </row>
    <row r="394" spans="1:29" ht="14.25" x14ac:dyDescent="0.2">
      <c r="A394" s="305"/>
      <c r="B394" s="305"/>
      <c r="C394" s="305"/>
      <c r="D394" s="305"/>
      <c r="E394" s="305"/>
      <c r="F394" s="305"/>
      <c r="G394" s="305"/>
      <c r="H394" s="305"/>
      <c r="I394" s="305"/>
      <c r="J394" s="305"/>
      <c r="K394" s="305"/>
      <c r="L394" s="305"/>
      <c r="M394" s="305"/>
      <c r="N394" s="305"/>
      <c r="O394" s="305"/>
      <c r="P394" s="305"/>
      <c r="Q394" s="305"/>
      <c r="R394" s="305"/>
      <c r="S394" s="127"/>
      <c r="T394" s="305"/>
      <c r="U394" s="305"/>
      <c r="V394" s="305"/>
      <c r="W394" s="305"/>
      <c r="X394" s="305"/>
      <c r="Y394" s="305"/>
      <c r="Z394" s="305"/>
      <c r="AA394" s="305"/>
      <c r="AB394" s="305"/>
      <c r="AC394" s="305"/>
    </row>
    <row r="395" spans="1:29" ht="14.25" x14ac:dyDescent="0.2">
      <c r="A395" s="305"/>
      <c r="B395" s="305"/>
      <c r="C395" s="305"/>
      <c r="D395" s="305"/>
      <c r="E395" s="305"/>
      <c r="F395" s="305"/>
      <c r="G395" s="305"/>
      <c r="H395" s="305"/>
      <c r="I395" s="305"/>
      <c r="J395" s="305"/>
      <c r="K395" s="305"/>
      <c r="L395" s="305"/>
      <c r="M395" s="305"/>
      <c r="N395" s="305"/>
      <c r="O395" s="305"/>
      <c r="P395" s="305"/>
      <c r="Q395" s="305"/>
      <c r="R395" s="305"/>
      <c r="S395" s="127"/>
      <c r="T395" s="305"/>
      <c r="U395" s="305"/>
      <c r="V395" s="305"/>
      <c r="W395" s="305"/>
      <c r="X395" s="305"/>
      <c r="Y395" s="305"/>
      <c r="Z395" s="305"/>
      <c r="AA395" s="305"/>
      <c r="AB395" s="305"/>
      <c r="AC395" s="305"/>
    </row>
    <row r="396" spans="1:29" ht="14.25" x14ac:dyDescent="0.2">
      <c r="A396" s="305"/>
      <c r="B396" s="305"/>
      <c r="C396" s="305"/>
      <c r="D396" s="305"/>
      <c r="E396" s="305"/>
      <c r="F396" s="305"/>
      <c r="G396" s="305"/>
      <c r="H396" s="305"/>
      <c r="I396" s="305"/>
      <c r="J396" s="305"/>
      <c r="K396" s="305"/>
      <c r="L396" s="305"/>
      <c r="M396" s="305"/>
      <c r="N396" s="305"/>
      <c r="O396" s="305"/>
      <c r="P396" s="305"/>
      <c r="Q396" s="305"/>
      <c r="R396" s="305"/>
      <c r="S396" s="127"/>
      <c r="T396" s="305"/>
      <c r="U396" s="305"/>
      <c r="V396" s="305"/>
      <c r="W396" s="305"/>
      <c r="X396" s="305"/>
      <c r="Y396" s="305"/>
      <c r="Z396" s="305"/>
      <c r="AA396" s="305"/>
      <c r="AB396" s="305"/>
      <c r="AC396" s="305"/>
    </row>
    <row r="397" spans="1:29" ht="14.25" x14ac:dyDescent="0.2">
      <c r="A397" s="305"/>
      <c r="B397" s="305"/>
      <c r="C397" s="305"/>
      <c r="D397" s="305"/>
      <c r="E397" s="305"/>
      <c r="F397" s="305"/>
      <c r="G397" s="305"/>
      <c r="H397" s="305"/>
      <c r="I397" s="305"/>
      <c r="J397" s="305"/>
      <c r="K397" s="305"/>
      <c r="L397" s="305"/>
      <c r="M397" s="305"/>
      <c r="N397" s="305"/>
      <c r="O397" s="305"/>
      <c r="P397" s="305"/>
      <c r="Q397" s="305"/>
      <c r="R397" s="305"/>
      <c r="S397" s="127"/>
      <c r="T397" s="305"/>
      <c r="U397" s="305"/>
      <c r="V397" s="305"/>
      <c r="W397" s="305"/>
      <c r="X397" s="305"/>
      <c r="Y397" s="305"/>
      <c r="Z397" s="305"/>
      <c r="AA397" s="305"/>
      <c r="AB397" s="305"/>
      <c r="AC397" s="305"/>
    </row>
    <row r="398" spans="1:29" ht="14.25" x14ac:dyDescent="0.2">
      <c r="A398" s="305"/>
      <c r="B398" s="305"/>
      <c r="C398" s="305"/>
      <c r="D398" s="305"/>
      <c r="E398" s="305"/>
      <c r="F398" s="305"/>
      <c r="G398" s="305"/>
      <c r="H398" s="305"/>
      <c r="I398" s="305"/>
      <c r="J398" s="305"/>
      <c r="K398" s="305"/>
      <c r="L398" s="305"/>
      <c r="M398" s="305"/>
      <c r="N398" s="305"/>
      <c r="O398" s="305"/>
      <c r="P398" s="305"/>
      <c r="Q398" s="305"/>
      <c r="R398" s="305"/>
      <c r="S398" s="127"/>
      <c r="T398" s="305"/>
      <c r="U398" s="305"/>
      <c r="V398" s="305"/>
      <c r="W398" s="305"/>
      <c r="X398" s="305"/>
      <c r="Y398" s="305"/>
      <c r="Z398" s="305"/>
      <c r="AA398" s="305"/>
      <c r="AB398" s="305"/>
      <c r="AC398" s="305"/>
    </row>
    <row r="399" spans="1:29" ht="14.25" x14ac:dyDescent="0.2">
      <c r="A399" s="305"/>
      <c r="B399" s="305"/>
      <c r="C399" s="305"/>
      <c r="D399" s="305"/>
      <c r="E399" s="305"/>
      <c r="F399" s="305"/>
      <c r="G399" s="305"/>
      <c r="H399" s="305"/>
      <c r="I399" s="305"/>
      <c r="J399" s="305"/>
      <c r="K399" s="305"/>
      <c r="L399" s="305"/>
      <c r="M399" s="305"/>
      <c r="N399" s="305"/>
      <c r="O399" s="305"/>
      <c r="P399" s="305"/>
      <c r="Q399" s="305"/>
      <c r="R399" s="305"/>
      <c r="S399" s="127"/>
      <c r="T399" s="305"/>
      <c r="U399" s="305"/>
      <c r="V399" s="305"/>
      <c r="W399" s="305"/>
      <c r="X399" s="305"/>
      <c r="Y399" s="305"/>
      <c r="Z399" s="305"/>
      <c r="AA399" s="305"/>
      <c r="AB399" s="305"/>
      <c r="AC399" s="305"/>
    </row>
    <row r="400" spans="1:29" ht="14.25" x14ac:dyDescent="0.2">
      <c r="A400" s="305"/>
      <c r="B400" s="305"/>
      <c r="C400" s="305"/>
      <c r="D400" s="305"/>
      <c r="E400" s="305"/>
      <c r="F400" s="305"/>
      <c r="G400" s="305"/>
      <c r="H400" s="305"/>
      <c r="I400" s="305"/>
      <c r="J400" s="305"/>
      <c r="K400" s="305"/>
      <c r="L400" s="305"/>
      <c r="M400" s="305"/>
      <c r="N400" s="305"/>
      <c r="O400" s="305"/>
      <c r="P400" s="305"/>
      <c r="Q400" s="305"/>
      <c r="R400" s="305"/>
      <c r="S400" s="127"/>
      <c r="T400" s="305"/>
      <c r="U400" s="305"/>
      <c r="V400" s="305"/>
      <c r="W400" s="305"/>
      <c r="X400" s="305"/>
      <c r="Y400" s="305"/>
      <c r="Z400" s="305"/>
      <c r="AA400" s="305"/>
      <c r="AB400" s="305"/>
      <c r="AC400" s="305"/>
    </row>
    <row r="401" spans="1:29" ht="14.25" x14ac:dyDescent="0.2">
      <c r="A401" s="305"/>
      <c r="B401" s="305"/>
      <c r="C401" s="305"/>
      <c r="D401" s="305"/>
      <c r="E401" s="305"/>
      <c r="F401" s="305"/>
      <c r="G401" s="305"/>
      <c r="H401" s="305"/>
      <c r="I401" s="305"/>
      <c r="J401" s="305"/>
      <c r="K401" s="305"/>
      <c r="L401" s="305"/>
      <c r="M401" s="305"/>
      <c r="N401" s="305"/>
      <c r="O401" s="305"/>
      <c r="P401" s="305"/>
      <c r="Q401" s="305"/>
      <c r="R401" s="305"/>
      <c r="S401" s="127"/>
      <c r="T401" s="305"/>
      <c r="U401" s="305"/>
      <c r="V401" s="305"/>
      <c r="W401" s="305"/>
      <c r="X401" s="305"/>
      <c r="Y401" s="305"/>
      <c r="Z401" s="305"/>
      <c r="AA401" s="305"/>
      <c r="AB401" s="305"/>
      <c r="AC401" s="305"/>
    </row>
    <row r="402" spans="1:29" ht="14.25" x14ac:dyDescent="0.2">
      <c r="A402" s="305"/>
      <c r="B402" s="305"/>
      <c r="C402" s="305"/>
      <c r="D402" s="305"/>
      <c r="E402" s="305"/>
      <c r="F402" s="305"/>
      <c r="G402" s="305"/>
      <c r="H402" s="305"/>
      <c r="I402" s="305"/>
      <c r="J402" s="305"/>
      <c r="K402" s="305"/>
      <c r="L402" s="305"/>
      <c r="M402" s="305"/>
      <c r="N402" s="305"/>
      <c r="O402" s="305"/>
      <c r="P402" s="305"/>
      <c r="Q402" s="305"/>
      <c r="R402" s="305"/>
      <c r="S402" s="127"/>
      <c r="T402" s="305"/>
      <c r="U402" s="305"/>
      <c r="V402" s="305"/>
      <c r="W402" s="305"/>
      <c r="X402" s="305"/>
      <c r="Y402" s="305"/>
      <c r="Z402" s="305"/>
      <c r="AA402" s="305"/>
      <c r="AB402" s="305"/>
      <c r="AC402" s="305"/>
    </row>
    <row r="403" spans="1:29" ht="14.25" x14ac:dyDescent="0.2">
      <c r="A403" s="305"/>
      <c r="B403" s="305"/>
      <c r="C403" s="305"/>
      <c r="D403" s="305"/>
      <c r="E403" s="305"/>
      <c r="F403" s="305"/>
      <c r="G403" s="305"/>
      <c r="H403" s="305"/>
      <c r="I403" s="305"/>
      <c r="J403" s="305"/>
      <c r="K403" s="305"/>
      <c r="L403" s="305"/>
      <c r="M403" s="305"/>
      <c r="N403" s="305"/>
      <c r="O403" s="305"/>
      <c r="P403" s="305"/>
      <c r="Q403" s="305"/>
      <c r="R403" s="305"/>
      <c r="S403" s="127"/>
      <c r="T403" s="305"/>
      <c r="U403" s="305"/>
      <c r="V403" s="305"/>
      <c r="W403" s="305"/>
      <c r="X403" s="305"/>
      <c r="Y403" s="305"/>
      <c r="Z403" s="305"/>
      <c r="AA403" s="305"/>
      <c r="AB403" s="305"/>
      <c r="AC403" s="305"/>
    </row>
    <row r="404" spans="1:29" ht="14.25" x14ac:dyDescent="0.2">
      <c r="A404" s="305"/>
      <c r="B404" s="305"/>
      <c r="C404" s="305"/>
      <c r="D404" s="305"/>
      <c r="E404" s="305"/>
      <c r="F404" s="305"/>
      <c r="G404" s="305"/>
      <c r="H404" s="305"/>
      <c r="I404" s="305"/>
      <c r="J404" s="305"/>
      <c r="K404" s="305"/>
      <c r="L404" s="305"/>
      <c r="M404" s="305"/>
      <c r="N404" s="305"/>
      <c r="O404" s="305"/>
      <c r="P404" s="305"/>
      <c r="Q404" s="305"/>
      <c r="R404" s="305"/>
      <c r="S404" s="127"/>
      <c r="T404" s="305"/>
      <c r="U404" s="305"/>
      <c r="V404" s="305"/>
      <c r="W404" s="305"/>
      <c r="X404" s="305"/>
      <c r="Y404" s="305"/>
      <c r="Z404" s="305"/>
      <c r="AA404" s="305"/>
      <c r="AB404" s="305"/>
      <c r="AC404" s="305"/>
    </row>
    <row r="405" spans="1:29" ht="14.25" x14ac:dyDescent="0.2">
      <c r="A405" s="305"/>
      <c r="B405" s="305"/>
      <c r="C405" s="305"/>
      <c r="D405" s="305"/>
      <c r="E405" s="305"/>
      <c r="F405" s="305"/>
      <c r="G405" s="305"/>
      <c r="H405" s="305"/>
      <c r="I405" s="305"/>
      <c r="J405" s="305"/>
      <c r="K405" s="305"/>
      <c r="L405" s="305"/>
      <c r="M405" s="305"/>
      <c r="N405" s="305"/>
      <c r="O405" s="305"/>
      <c r="P405" s="305"/>
      <c r="Q405" s="305"/>
      <c r="R405" s="305"/>
      <c r="S405" s="127"/>
      <c r="T405" s="305"/>
      <c r="U405" s="305"/>
      <c r="V405" s="305"/>
      <c r="W405" s="305"/>
      <c r="X405" s="305"/>
      <c r="Y405" s="305"/>
      <c r="Z405" s="305"/>
      <c r="AA405" s="305"/>
      <c r="AB405" s="305"/>
      <c r="AC405" s="305"/>
    </row>
    <row r="406" spans="1:29" ht="14.25" x14ac:dyDescent="0.2">
      <c r="A406" s="305"/>
      <c r="B406" s="305"/>
      <c r="C406" s="305"/>
      <c r="D406" s="305"/>
      <c r="E406" s="305"/>
      <c r="F406" s="305"/>
      <c r="G406" s="305"/>
      <c r="H406" s="305"/>
      <c r="I406" s="305"/>
      <c r="J406" s="305"/>
      <c r="K406" s="305"/>
      <c r="L406" s="305"/>
      <c r="M406" s="305"/>
      <c r="N406" s="305"/>
      <c r="O406" s="305"/>
      <c r="P406" s="305"/>
      <c r="Q406" s="305"/>
      <c r="R406" s="305"/>
      <c r="S406" s="127"/>
      <c r="T406" s="305"/>
      <c r="U406" s="305"/>
      <c r="V406" s="305"/>
      <c r="W406" s="305"/>
      <c r="X406" s="305"/>
      <c r="Y406" s="305"/>
      <c r="Z406" s="305"/>
      <c r="AA406" s="305"/>
      <c r="AB406" s="305"/>
      <c r="AC406" s="305"/>
    </row>
    <row r="407" spans="1:29" ht="14.25" x14ac:dyDescent="0.2">
      <c r="A407" s="305"/>
      <c r="B407" s="305"/>
      <c r="C407" s="305"/>
      <c r="D407" s="305"/>
      <c r="E407" s="305"/>
      <c r="F407" s="305"/>
      <c r="G407" s="305"/>
      <c r="H407" s="305"/>
      <c r="I407" s="305"/>
      <c r="J407" s="305"/>
      <c r="K407" s="305"/>
      <c r="L407" s="305"/>
      <c r="M407" s="305"/>
      <c r="N407" s="305"/>
      <c r="O407" s="305"/>
      <c r="P407" s="305"/>
      <c r="Q407" s="305"/>
      <c r="R407" s="305"/>
      <c r="S407" s="127"/>
      <c r="T407" s="305"/>
      <c r="U407" s="305"/>
      <c r="V407" s="305"/>
      <c r="W407" s="305"/>
      <c r="X407" s="305"/>
      <c r="Y407" s="305"/>
      <c r="Z407" s="305"/>
      <c r="AA407" s="305"/>
      <c r="AB407" s="305"/>
      <c r="AC407" s="305"/>
    </row>
    <row r="408" spans="1:29" ht="14.25" x14ac:dyDescent="0.2">
      <c r="A408" s="305"/>
      <c r="B408" s="305"/>
      <c r="C408" s="305"/>
      <c r="D408" s="305"/>
      <c r="E408" s="305"/>
      <c r="F408" s="305"/>
      <c r="G408" s="305"/>
      <c r="H408" s="305"/>
      <c r="I408" s="305"/>
      <c r="J408" s="305"/>
      <c r="K408" s="305"/>
      <c r="L408" s="305"/>
      <c r="M408" s="305"/>
      <c r="N408" s="305"/>
      <c r="O408" s="305"/>
      <c r="P408" s="305"/>
      <c r="Q408" s="305"/>
      <c r="R408" s="305"/>
      <c r="S408" s="127"/>
      <c r="T408" s="305"/>
      <c r="U408" s="305"/>
      <c r="V408" s="305"/>
      <c r="W408" s="305"/>
      <c r="X408" s="305"/>
      <c r="Y408" s="305"/>
      <c r="Z408" s="305"/>
      <c r="AA408" s="305"/>
      <c r="AB408" s="305"/>
      <c r="AC408" s="305"/>
    </row>
    <row r="409" spans="1:29" ht="14.25" x14ac:dyDescent="0.2">
      <c r="A409" s="305"/>
      <c r="B409" s="305"/>
      <c r="C409" s="305"/>
      <c r="D409" s="305"/>
      <c r="E409" s="305"/>
      <c r="F409" s="305"/>
      <c r="G409" s="305"/>
      <c r="H409" s="305"/>
      <c r="I409" s="305"/>
      <c r="J409" s="305"/>
      <c r="K409" s="305"/>
      <c r="L409" s="305"/>
      <c r="M409" s="305"/>
      <c r="N409" s="305"/>
      <c r="O409" s="305"/>
      <c r="P409" s="305"/>
      <c r="Q409" s="305"/>
      <c r="R409" s="305"/>
      <c r="S409" s="127"/>
      <c r="T409" s="305"/>
      <c r="U409" s="305"/>
      <c r="V409" s="305"/>
      <c r="W409" s="305"/>
      <c r="X409" s="305"/>
      <c r="Y409" s="305"/>
      <c r="Z409" s="305"/>
      <c r="AA409" s="305"/>
      <c r="AB409" s="305"/>
      <c r="AC409" s="305"/>
    </row>
    <row r="410" spans="1:29" ht="14.25" x14ac:dyDescent="0.2">
      <c r="A410" s="305"/>
      <c r="B410" s="305"/>
      <c r="C410" s="305"/>
      <c r="D410" s="305"/>
      <c r="E410" s="305"/>
      <c r="F410" s="305"/>
      <c r="G410" s="305"/>
      <c r="H410" s="305"/>
      <c r="I410" s="305"/>
      <c r="J410" s="305"/>
      <c r="K410" s="305"/>
      <c r="L410" s="305"/>
      <c r="M410" s="305"/>
      <c r="N410" s="305"/>
      <c r="O410" s="305"/>
      <c r="P410" s="305"/>
      <c r="Q410" s="305"/>
      <c r="R410" s="305"/>
      <c r="S410" s="127"/>
      <c r="T410" s="305"/>
      <c r="U410" s="305"/>
      <c r="V410" s="305"/>
      <c r="W410" s="305"/>
      <c r="X410" s="305"/>
      <c r="Y410" s="305"/>
      <c r="Z410" s="305"/>
      <c r="AA410" s="305"/>
      <c r="AB410" s="305"/>
      <c r="AC410" s="305"/>
    </row>
    <row r="411" spans="1:29" ht="14.25" x14ac:dyDescent="0.2">
      <c r="A411" s="305"/>
      <c r="B411" s="305"/>
      <c r="C411" s="305"/>
      <c r="D411" s="305"/>
      <c r="E411" s="305"/>
      <c r="F411" s="305"/>
      <c r="G411" s="305"/>
      <c r="H411" s="305"/>
      <c r="I411" s="305"/>
      <c r="J411" s="305"/>
      <c r="K411" s="305"/>
      <c r="L411" s="305"/>
      <c r="M411" s="305"/>
      <c r="N411" s="305"/>
      <c r="O411" s="305"/>
      <c r="P411" s="305"/>
      <c r="Q411" s="305"/>
      <c r="R411" s="305"/>
      <c r="S411" s="127"/>
      <c r="T411" s="305"/>
      <c r="U411" s="305"/>
      <c r="V411" s="305"/>
      <c r="W411" s="305"/>
      <c r="X411" s="305"/>
      <c r="Y411" s="305"/>
      <c r="Z411" s="305"/>
      <c r="AA411" s="305"/>
      <c r="AB411" s="305"/>
      <c r="AC411" s="305"/>
    </row>
    <row r="412" spans="1:29" ht="14.25" x14ac:dyDescent="0.2">
      <c r="A412" s="305"/>
      <c r="B412" s="305"/>
      <c r="C412" s="305"/>
      <c r="D412" s="305"/>
      <c r="E412" s="305"/>
      <c r="F412" s="305"/>
      <c r="G412" s="305"/>
      <c r="H412" s="305"/>
      <c r="I412" s="305"/>
      <c r="J412" s="305"/>
      <c r="K412" s="305"/>
      <c r="L412" s="305"/>
      <c r="M412" s="305"/>
      <c r="N412" s="305"/>
      <c r="O412" s="305"/>
      <c r="P412" s="305"/>
      <c r="Q412" s="305"/>
      <c r="R412" s="305"/>
      <c r="S412" s="127"/>
      <c r="T412" s="305"/>
      <c r="U412" s="305"/>
      <c r="V412" s="305"/>
      <c r="W412" s="305"/>
      <c r="X412" s="305"/>
      <c r="Y412" s="305"/>
      <c r="Z412" s="305"/>
      <c r="AA412" s="305"/>
      <c r="AB412" s="305"/>
      <c r="AC412" s="305"/>
    </row>
    <row r="413" spans="1:29" ht="14.25" x14ac:dyDescent="0.2">
      <c r="A413" s="305"/>
      <c r="B413" s="305"/>
      <c r="C413" s="305"/>
      <c r="D413" s="305"/>
      <c r="E413" s="305"/>
      <c r="F413" s="305"/>
      <c r="G413" s="305"/>
      <c r="H413" s="305"/>
      <c r="I413" s="305"/>
      <c r="J413" s="305"/>
      <c r="K413" s="305"/>
      <c r="L413" s="305"/>
      <c r="M413" s="305"/>
      <c r="N413" s="305"/>
      <c r="O413" s="305"/>
      <c r="P413" s="305"/>
      <c r="Q413" s="305"/>
      <c r="R413" s="305"/>
      <c r="S413" s="127"/>
      <c r="T413" s="305"/>
      <c r="U413" s="305"/>
      <c r="V413" s="305"/>
      <c r="W413" s="305"/>
      <c r="X413" s="305"/>
      <c r="Y413" s="305"/>
      <c r="Z413" s="305"/>
      <c r="AA413" s="305"/>
      <c r="AB413" s="305"/>
      <c r="AC413" s="305"/>
    </row>
    <row r="414" spans="1:29" ht="14.25" x14ac:dyDescent="0.2">
      <c r="A414" s="305"/>
      <c r="B414" s="305"/>
      <c r="C414" s="305"/>
      <c r="D414" s="305"/>
      <c r="E414" s="305"/>
      <c r="F414" s="305"/>
      <c r="G414" s="305"/>
      <c r="H414" s="305"/>
      <c r="I414" s="305"/>
      <c r="J414" s="305"/>
      <c r="K414" s="305"/>
      <c r="L414" s="305"/>
      <c r="M414" s="305"/>
      <c r="N414" s="305"/>
      <c r="O414" s="305"/>
      <c r="P414" s="305"/>
      <c r="Q414" s="305"/>
      <c r="R414" s="305"/>
      <c r="S414" s="127"/>
      <c r="T414" s="305"/>
      <c r="U414" s="305"/>
      <c r="V414" s="305"/>
      <c r="W414" s="305"/>
      <c r="X414" s="305"/>
      <c r="Y414" s="305"/>
      <c r="Z414" s="305"/>
      <c r="AA414" s="305"/>
      <c r="AB414" s="305"/>
      <c r="AC414" s="305"/>
    </row>
    <row r="415" spans="1:29" ht="14.25" x14ac:dyDescent="0.2">
      <c r="A415" s="305"/>
      <c r="B415" s="305"/>
      <c r="C415" s="305"/>
      <c r="D415" s="305"/>
      <c r="E415" s="305"/>
      <c r="F415" s="305"/>
      <c r="G415" s="305"/>
      <c r="H415" s="305"/>
      <c r="I415" s="305"/>
      <c r="J415" s="305"/>
      <c r="K415" s="305"/>
      <c r="L415" s="305"/>
      <c r="M415" s="305"/>
      <c r="N415" s="305"/>
      <c r="O415" s="305"/>
      <c r="P415" s="305"/>
      <c r="Q415" s="305"/>
      <c r="R415" s="305"/>
      <c r="S415" s="127"/>
      <c r="T415" s="305"/>
      <c r="U415" s="305"/>
      <c r="V415" s="305"/>
      <c r="W415" s="305"/>
      <c r="X415" s="305"/>
      <c r="Y415" s="305"/>
      <c r="Z415" s="305"/>
      <c r="AA415" s="305"/>
      <c r="AB415" s="305"/>
      <c r="AC415" s="305"/>
    </row>
    <row r="416" spans="1:29" ht="14.25" x14ac:dyDescent="0.2">
      <c r="A416" s="305"/>
      <c r="B416" s="305"/>
      <c r="C416" s="305"/>
      <c r="D416" s="305"/>
      <c r="E416" s="305"/>
      <c r="F416" s="305"/>
      <c r="G416" s="305"/>
      <c r="H416" s="305"/>
      <c r="I416" s="305"/>
      <c r="J416" s="305"/>
      <c r="K416" s="305"/>
      <c r="L416" s="305"/>
      <c r="M416" s="305"/>
      <c r="N416" s="305"/>
      <c r="O416" s="305"/>
      <c r="P416" s="305"/>
      <c r="Q416" s="305"/>
      <c r="R416" s="305"/>
      <c r="S416" s="127"/>
      <c r="T416" s="305"/>
      <c r="U416" s="305"/>
      <c r="V416" s="305"/>
      <c r="W416" s="305"/>
      <c r="X416" s="305"/>
      <c r="Y416" s="305"/>
      <c r="Z416" s="305"/>
      <c r="AA416" s="305"/>
      <c r="AB416" s="305"/>
      <c r="AC416" s="305"/>
    </row>
    <row r="417" spans="1:29" ht="14.25" x14ac:dyDescent="0.2">
      <c r="A417" s="305"/>
      <c r="B417" s="305"/>
      <c r="C417" s="305"/>
      <c r="D417" s="305"/>
      <c r="E417" s="305"/>
      <c r="F417" s="305"/>
      <c r="G417" s="305"/>
      <c r="H417" s="305"/>
      <c r="I417" s="305"/>
      <c r="J417" s="305"/>
      <c r="K417" s="305"/>
      <c r="L417" s="305"/>
      <c r="M417" s="305"/>
      <c r="N417" s="305"/>
      <c r="O417" s="305"/>
      <c r="P417" s="305"/>
      <c r="Q417" s="305"/>
      <c r="R417" s="305"/>
      <c r="S417" s="127"/>
      <c r="T417" s="305"/>
      <c r="U417" s="305"/>
      <c r="V417" s="305"/>
      <c r="W417" s="305"/>
      <c r="X417" s="305"/>
      <c r="Y417" s="305"/>
      <c r="Z417" s="305"/>
      <c r="AA417" s="305"/>
      <c r="AB417" s="305"/>
      <c r="AC417" s="305"/>
    </row>
    <row r="418" spans="1:29" ht="14.25" x14ac:dyDescent="0.2">
      <c r="A418" s="305"/>
      <c r="B418" s="305"/>
      <c r="C418" s="305"/>
      <c r="D418" s="305"/>
      <c r="E418" s="305"/>
      <c r="F418" s="305"/>
      <c r="G418" s="305"/>
      <c r="H418" s="305"/>
      <c r="I418" s="305"/>
      <c r="J418" s="305"/>
      <c r="K418" s="305"/>
      <c r="L418" s="305"/>
      <c r="M418" s="305"/>
      <c r="N418" s="305"/>
      <c r="O418" s="305"/>
      <c r="P418" s="305"/>
      <c r="Q418" s="305"/>
      <c r="R418" s="305"/>
      <c r="S418" s="127"/>
      <c r="T418" s="305"/>
      <c r="U418" s="305"/>
      <c r="V418" s="305"/>
      <c r="W418" s="305"/>
      <c r="X418" s="305"/>
      <c r="Y418" s="305"/>
      <c r="Z418" s="305"/>
      <c r="AA418" s="305"/>
      <c r="AB418" s="305"/>
      <c r="AC418" s="305"/>
    </row>
    <row r="419" spans="1:29" ht="14.25" x14ac:dyDescent="0.2">
      <c r="A419" s="305"/>
      <c r="B419" s="305"/>
      <c r="C419" s="305"/>
      <c r="D419" s="305"/>
      <c r="E419" s="305"/>
      <c r="F419" s="305"/>
      <c r="G419" s="305"/>
      <c r="H419" s="305"/>
      <c r="I419" s="305"/>
      <c r="J419" s="305"/>
      <c r="K419" s="305"/>
      <c r="L419" s="305"/>
      <c r="M419" s="305"/>
      <c r="N419" s="305"/>
      <c r="O419" s="305"/>
      <c r="P419" s="305"/>
      <c r="Q419" s="305"/>
      <c r="R419" s="305"/>
      <c r="S419" s="127"/>
      <c r="T419" s="305"/>
      <c r="U419" s="305"/>
      <c r="V419" s="305"/>
      <c r="W419" s="305"/>
      <c r="X419" s="305"/>
      <c r="Y419" s="305"/>
      <c r="Z419" s="305"/>
      <c r="AA419" s="305"/>
      <c r="AB419" s="305"/>
      <c r="AC419" s="305"/>
    </row>
    <row r="420" spans="1:29" ht="14.25" x14ac:dyDescent="0.2">
      <c r="A420" s="305"/>
      <c r="B420" s="305"/>
      <c r="C420" s="305"/>
      <c r="D420" s="305"/>
      <c r="E420" s="305"/>
      <c r="F420" s="305"/>
      <c r="G420" s="305"/>
      <c r="H420" s="305"/>
      <c r="I420" s="305"/>
      <c r="J420" s="305"/>
      <c r="K420" s="305"/>
      <c r="L420" s="305"/>
      <c r="M420" s="305"/>
      <c r="N420" s="305"/>
      <c r="O420" s="305"/>
      <c r="P420" s="305"/>
      <c r="Q420" s="305"/>
      <c r="R420" s="305"/>
      <c r="S420" s="127"/>
      <c r="T420" s="305"/>
      <c r="U420" s="305"/>
      <c r="V420" s="305"/>
      <c r="W420" s="305"/>
      <c r="X420" s="305"/>
      <c r="Y420" s="305"/>
      <c r="Z420" s="305"/>
      <c r="AA420" s="305"/>
      <c r="AB420" s="305"/>
      <c r="AC420" s="305"/>
    </row>
    <row r="421" spans="1:29" ht="14.25" x14ac:dyDescent="0.2">
      <c r="A421" s="305"/>
      <c r="B421" s="305"/>
      <c r="C421" s="305"/>
      <c r="D421" s="305"/>
      <c r="E421" s="305"/>
      <c r="F421" s="305"/>
      <c r="G421" s="305"/>
      <c r="H421" s="305"/>
      <c r="I421" s="305"/>
      <c r="J421" s="305"/>
      <c r="K421" s="305"/>
      <c r="L421" s="305"/>
      <c r="M421" s="305"/>
      <c r="N421" s="305"/>
      <c r="O421" s="305"/>
      <c r="P421" s="305"/>
      <c r="Q421" s="305"/>
      <c r="R421" s="305"/>
      <c r="S421" s="127"/>
      <c r="T421" s="305"/>
      <c r="U421" s="305"/>
      <c r="V421" s="305"/>
      <c r="W421" s="305"/>
      <c r="X421" s="305"/>
      <c r="Y421" s="305"/>
      <c r="Z421" s="305"/>
      <c r="AA421" s="305"/>
      <c r="AB421" s="305"/>
      <c r="AC421" s="305"/>
    </row>
    <row r="422" spans="1:29" ht="14.25" x14ac:dyDescent="0.2">
      <c r="A422" s="305"/>
      <c r="B422" s="305"/>
      <c r="C422" s="305"/>
      <c r="D422" s="305"/>
      <c r="E422" s="305"/>
      <c r="F422" s="305"/>
      <c r="G422" s="305"/>
      <c r="H422" s="305"/>
      <c r="I422" s="305"/>
      <c r="J422" s="305"/>
      <c r="K422" s="305"/>
      <c r="L422" s="305"/>
      <c r="M422" s="305"/>
      <c r="N422" s="305"/>
      <c r="O422" s="305"/>
      <c r="P422" s="305"/>
      <c r="Q422" s="305"/>
      <c r="R422" s="305"/>
      <c r="S422" s="127"/>
      <c r="T422" s="305"/>
      <c r="U422" s="305"/>
      <c r="V422" s="305"/>
      <c r="W422" s="305"/>
      <c r="X422" s="305"/>
      <c r="Y422" s="305"/>
      <c r="Z422" s="305"/>
      <c r="AA422" s="305"/>
      <c r="AB422" s="305"/>
      <c r="AC422" s="305"/>
    </row>
    <row r="423" spans="1:29" ht="14.25" x14ac:dyDescent="0.2">
      <c r="A423" s="305"/>
      <c r="B423" s="305"/>
      <c r="C423" s="305"/>
      <c r="D423" s="305"/>
      <c r="E423" s="305"/>
      <c r="F423" s="305"/>
      <c r="G423" s="305"/>
      <c r="H423" s="305"/>
      <c r="I423" s="305"/>
      <c r="J423" s="305"/>
      <c r="K423" s="305"/>
      <c r="L423" s="305"/>
      <c r="M423" s="305"/>
      <c r="N423" s="305"/>
      <c r="O423" s="305"/>
      <c r="P423" s="305"/>
      <c r="Q423" s="305"/>
      <c r="R423" s="305"/>
      <c r="S423" s="127"/>
      <c r="T423" s="305"/>
      <c r="U423" s="305"/>
      <c r="V423" s="305"/>
      <c r="W423" s="305"/>
      <c r="X423" s="305"/>
      <c r="Y423" s="305"/>
      <c r="Z423" s="305"/>
      <c r="AA423" s="305"/>
      <c r="AB423" s="305"/>
      <c r="AC423" s="305"/>
    </row>
    <row r="424" spans="1:29" ht="14.25" x14ac:dyDescent="0.2">
      <c r="A424" s="305"/>
      <c r="B424" s="305"/>
      <c r="C424" s="305"/>
      <c r="D424" s="305"/>
      <c r="E424" s="305"/>
      <c r="F424" s="305"/>
      <c r="G424" s="305"/>
      <c r="H424" s="305"/>
      <c r="I424" s="305"/>
      <c r="J424" s="305"/>
      <c r="K424" s="305"/>
      <c r="L424" s="305"/>
      <c r="M424" s="305"/>
      <c r="N424" s="305"/>
      <c r="O424" s="305"/>
      <c r="P424" s="305"/>
      <c r="Q424" s="305"/>
      <c r="R424" s="305"/>
      <c r="S424" s="127"/>
      <c r="T424" s="305"/>
      <c r="U424" s="305"/>
      <c r="V424" s="305"/>
      <c r="W424" s="305"/>
      <c r="X424" s="305"/>
      <c r="Y424" s="305"/>
      <c r="Z424" s="305"/>
      <c r="AA424" s="305"/>
      <c r="AB424" s="305"/>
      <c r="AC424" s="305"/>
    </row>
    <row r="425" spans="1:29" ht="14.25" x14ac:dyDescent="0.2">
      <c r="A425" s="305"/>
      <c r="B425" s="305"/>
      <c r="C425" s="305"/>
      <c r="D425" s="305"/>
      <c r="E425" s="305"/>
      <c r="F425" s="305"/>
      <c r="G425" s="305"/>
      <c r="H425" s="305"/>
      <c r="I425" s="305"/>
      <c r="J425" s="305"/>
      <c r="K425" s="305"/>
      <c r="L425" s="305"/>
      <c r="M425" s="305"/>
      <c r="N425" s="305"/>
      <c r="O425" s="305"/>
      <c r="P425" s="305"/>
      <c r="Q425" s="305"/>
      <c r="R425" s="305"/>
      <c r="S425" s="127"/>
      <c r="T425" s="305"/>
      <c r="U425" s="305"/>
      <c r="V425" s="305"/>
      <c r="W425" s="305"/>
      <c r="X425" s="305"/>
      <c r="Y425" s="305"/>
      <c r="Z425" s="305"/>
      <c r="AA425" s="305"/>
      <c r="AB425" s="305"/>
      <c r="AC425" s="305"/>
    </row>
    <row r="426" spans="1:29" ht="14.25" x14ac:dyDescent="0.2">
      <c r="A426" s="305"/>
      <c r="B426" s="305"/>
      <c r="C426" s="305"/>
      <c r="D426" s="305"/>
      <c r="E426" s="305"/>
      <c r="F426" s="305"/>
      <c r="G426" s="305"/>
      <c r="H426" s="305"/>
      <c r="I426" s="305"/>
      <c r="J426" s="305"/>
      <c r="K426" s="305"/>
      <c r="L426" s="305"/>
      <c r="M426" s="305"/>
      <c r="N426" s="305"/>
      <c r="O426" s="305"/>
      <c r="P426" s="305"/>
      <c r="Q426" s="305"/>
      <c r="R426" s="305"/>
      <c r="S426" s="127"/>
      <c r="T426" s="305"/>
      <c r="U426" s="305"/>
      <c r="V426" s="305"/>
      <c r="W426" s="305"/>
      <c r="X426" s="305"/>
      <c r="Y426" s="305"/>
      <c r="Z426" s="305"/>
      <c r="AA426" s="305"/>
      <c r="AB426" s="305"/>
      <c r="AC426" s="305"/>
    </row>
    <row r="427" spans="1:29" ht="14.25" x14ac:dyDescent="0.2">
      <c r="A427" s="305"/>
      <c r="B427" s="305"/>
      <c r="C427" s="305"/>
      <c r="D427" s="305"/>
      <c r="E427" s="305"/>
      <c r="F427" s="305"/>
      <c r="G427" s="305"/>
      <c r="H427" s="305"/>
      <c r="I427" s="305"/>
      <c r="J427" s="305"/>
      <c r="K427" s="305"/>
      <c r="L427" s="305"/>
      <c r="M427" s="305"/>
      <c r="N427" s="305"/>
      <c r="O427" s="305"/>
      <c r="P427" s="305"/>
      <c r="Q427" s="305"/>
      <c r="R427" s="305"/>
      <c r="S427" s="127"/>
      <c r="T427" s="305"/>
      <c r="U427" s="305"/>
      <c r="V427" s="305"/>
      <c r="W427" s="305"/>
      <c r="X427" s="305"/>
      <c r="Y427" s="305"/>
      <c r="Z427" s="305"/>
      <c r="AA427" s="305"/>
      <c r="AB427" s="305"/>
      <c r="AC427" s="305"/>
    </row>
    <row r="428" spans="1:29" ht="14.25" x14ac:dyDescent="0.2">
      <c r="A428" s="305"/>
      <c r="B428" s="305"/>
      <c r="C428" s="305"/>
      <c r="D428" s="305"/>
      <c r="E428" s="305"/>
      <c r="F428" s="305"/>
      <c r="G428" s="305"/>
      <c r="H428" s="305"/>
      <c r="I428" s="305"/>
      <c r="J428" s="305"/>
      <c r="K428" s="305"/>
      <c r="L428" s="305"/>
      <c r="M428" s="305"/>
      <c r="N428" s="305"/>
      <c r="O428" s="305"/>
      <c r="P428" s="305"/>
      <c r="Q428" s="305"/>
      <c r="R428" s="305"/>
      <c r="S428" s="127"/>
      <c r="T428" s="305"/>
      <c r="U428" s="305"/>
      <c r="V428" s="305"/>
      <c r="W428" s="305"/>
      <c r="X428" s="305"/>
      <c r="Y428" s="305"/>
      <c r="Z428" s="305"/>
      <c r="AA428" s="305"/>
      <c r="AB428" s="305"/>
      <c r="AC428" s="305"/>
    </row>
    <row r="429" spans="1:29" ht="14.25" x14ac:dyDescent="0.2">
      <c r="A429" s="305"/>
      <c r="B429" s="305"/>
      <c r="C429" s="305"/>
      <c r="D429" s="305"/>
      <c r="E429" s="305"/>
      <c r="F429" s="305"/>
      <c r="G429" s="305"/>
      <c r="H429" s="305"/>
      <c r="I429" s="305"/>
      <c r="J429" s="305"/>
      <c r="K429" s="305"/>
      <c r="L429" s="305"/>
      <c r="M429" s="305"/>
      <c r="N429" s="305"/>
      <c r="O429" s="305"/>
      <c r="P429" s="305"/>
      <c r="Q429" s="305"/>
      <c r="R429" s="305"/>
      <c r="S429" s="127"/>
      <c r="T429" s="305"/>
      <c r="U429" s="305"/>
      <c r="V429" s="305"/>
      <c r="W429" s="305"/>
      <c r="X429" s="305"/>
      <c r="Y429" s="305"/>
      <c r="Z429" s="305"/>
      <c r="AA429" s="305"/>
      <c r="AB429" s="305"/>
      <c r="AC429" s="305"/>
    </row>
    <row r="430" spans="1:29" ht="14.25" x14ac:dyDescent="0.2">
      <c r="A430" s="305"/>
      <c r="B430" s="305"/>
      <c r="C430" s="305"/>
      <c r="D430" s="305"/>
      <c r="E430" s="305"/>
      <c r="F430" s="305"/>
      <c r="G430" s="305"/>
      <c r="H430" s="305"/>
      <c r="I430" s="305"/>
      <c r="J430" s="305"/>
      <c r="K430" s="305"/>
      <c r="L430" s="305"/>
      <c r="M430" s="305"/>
      <c r="N430" s="305"/>
      <c r="O430" s="305"/>
      <c r="P430" s="305"/>
      <c r="Q430" s="305"/>
      <c r="R430" s="305"/>
      <c r="S430" s="127"/>
      <c r="T430" s="305"/>
      <c r="U430" s="305"/>
      <c r="V430" s="305"/>
      <c r="W430" s="305"/>
      <c r="X430" s="305"/>
      <c r="Y430" s="305"/>
      <c r="Z430" s="305"/>
      <c r="AA430" s="305"/>
      <c r="AB430" s="305"/>
      <c r="AC430" s="305"/>
    </row>
    <row r="431" spans="1:29" ht="14.25" x14ac:dyDescent="0.2">
      <c r="A431" s="305"/>
      <c r="B431" s="305"/>
      <c r="C431" s="305"/>
      <c r="D431" s="305"/>
      <c r="E431" s="305"/>
      <c r="F431" s="305"/>
      <c r="G431" s="305"/>
      <c r="H431" s="305"/>
      <c r="I431" s="305"/>
      <c r="J431" s="305"/>
      <c r="K431" s="305"/>
      <c r="L431" s="305"/>
      <c r="M431" s="305"/>
      <c r="N431" s="305"/>
      <c r="O431" s="305"/>
      <c r="P431" s="305"/>
      <c r="Q431" s="305"/>
      <c r="R431" s="305"/>
      <c r="S431" s="127"/>
      <c r="T431" s="305"/>
      <c r="U431" s="305"/>
      <c r="V431" s="305"/>
      <c r="W431" s="305"/>
      <c r="X431" s="305"/>
      <c r="Y431" s="305"/>
      <c r="Z431" s="305"/>
      <c r="AA431" s="305"/>
      <c r="AB431" s="305"/>
      <c r="AC431" s="305"/>
    </row>
    <row r="432" spans="1:29" ht="14.25" x14ac:dyDescent="0.2">
      <c r="A432" s="305"/>
      <c r="B432" s="305"/>
      <c r="C432" s="305"/>
      <c r="D432" s="305"/>
      <c r="E432" s="305"/>
      <c r="F432" s="305"/>
      <c r="G432" s="305"/>
      <c r="H432" s="305"/>
      <c r="I432" s="305"/>
      <c r="J432" s="305"/>
      <c r="K432" s="305"/>
      <c r="L432" s="305"/>
      <c r="M432" s="305"/>
      <c r="N432" s="305"/>
      <c r="O432" s="305"/>
      <c r="P432" s="305"/>
      <c r="Q432" s="305"/>
      <c r="R432" s="305"/>
      <c r="S432" s="127"/>
      <c r="T432" s="305"/>
      <c r="U432" s="305"/>
      <c r="V432" s="305"/>
      <c r="W432" s="305"/>
      <c r="X432" s="305"/>
      <c r="Y432" s="305"/>
      <c r="Z432" s="305"/>
      <c r="AA432" s="305"/>
      <c r="AB432" s="305"/>
      <c r="AC432" s="305"/>
    </row>
    <row r="433" spans="1:29" ht="14.25" x14ac:dyDescent="0.2">
      <c r="A433" s="305"/>
      <c r="B433" s="305"/>
      <c r="C433" s="305"/>
      <c r="D433" s="305"/>
      <c r="E433" s="305"/>
      <c r="F433" s="305"/>
      <c r="G433" s="305"/>
      <c r="H433" s="305"/>
      <c r="I433" s="305"/>
      <c r="J433" s="305"/>
      <c r="K433" s="305"/>
      <c r="L433" s="305"/>
      <c r="M433" s="305"/>
      <c r="N433" s="305"/>
      <c r="O433" s="305"/>
      <c r="P433" s="305"/>
      <c r="Q433" s="305"/>
      <c r="R433" s="305"/>
      <c r="S433" s="127"/>
      <c r="T433" s="305"/>
      <c r="U433" s="305"/>
      <c r="V433" s="305"/>
      <c r="W433" s="305"/>
      <c r="X433" s="305"/>
      <c r="Y433" s="305"/>
      <c r="Z433" s="305"/>
      <c r="AA433" s="305"/>
      <c r="AB433" s="305"/>
      <c r="AC433" s="305"/>
    </row>
    <row r="434" spans="1:29" ht="14.25" x14ac:dyDescent="0.2">
      <c r="A434" s="305"/>
      <c r="B434" s="305"/>
      <c r="C434" s="305"/>
      <c r="D434" s="305"/>
      <c r="E434" s="305"/>
      <c r="F434" s="305"/>
      <c r="G434" s="305"/>
      <c r="H434" s="305"/>
      <c r="I434" s="305"/>
      <c r="J434" s="305"/>
      <c r="K434" s="305"/>
      <c r="L434" s="305"/>
      <c r="M434" s="305"/>
      <c r="N434" s="305"/>
      <c r="O434" s="305"/>
      <c r="P434" s="305"/>
      <c r="Q434" s="305"/>
      <c r="R434" s="305"/>
      <c r="S434" s="127"/>
      <c r="T434" s="305"/>
      <c r="U434" s="305"/>
      <c r="V434" s="305"/>
      <c r="W434" s="305"/>
      <c r="X434" s="305"/>
      <c r="Y434" s="305"/>
      <c r="Z434" s="305"/>
      <c r="AA434" s="305"/>
      <c r="AB434" s="305"/>
      <c r="AC434" s="305"/>
    </row>
    <row r="435" spans="1:29" ht="14.25" x14ac:dyDescent="0.2">
      <c r="A435" s="305"/>
      <c r="B435" s="305"/>
      <c r="C435" s="305"/>
      <c r="D435" s="305"/>
      <c r="E435" s="305"/>
      <c r="F435" s="305"/>
      <c r="G435" s="305"/>
      <c r="H435" s="305"/>
      <c r="I435" s="305"/>
      <c r="J435" s="305"/>
      <c r="K435" s="305"/>
      <c r="L435" s="305"/>
      <c r="M435" s="305"/>
      <c r="N435" s="305"/>
      <c r="O435" s="305"/>
      <c r="P435" s="305"/>
      <c r="Q435" s="305"/>
      <c r="R435" s="305"/>
      <c r="S435" s="127"/>
      <c r="T435" s="305"/>
      <c r="U435" s="305"/>
      <c r="V435" s="305"/>
      <c r="W435" s="305"/>
      <c r="X435" s="305"/>
      <c r="Y435" s="305"/>
      <c r="Z435" s="305"/>
      <c r="AA435" s="305"/>
      <c r="AB435" s="305"/>
      <c r="AC435" s="305"/>
    </row>
    <row r="436" spans="1:29" ht="14.25" x14ac:dyDescent="0.2">
      <c r="A436" s="305"/>
      <c r="B436" s="305"/>
      <c r="C436" s="305"/>
      <c r="D436" s="305"/>
      <c r="E436" s="305"/>
      <c r="F436" s="305"/>
      <c r="G436" s="305"/>
      <c r="H436" s="305"/>
      <c r="I436" s="305"/>
      <c r="J436" s="305"/>
      <c r="K436" s="305"/>
      <c r="L436" s="305"/>
      <c r="M436" s="305"/>
      <c r="N436" s="305"/>
      <c r="O436" s="305"/>
      <c r="P436" s="305"/>
      <c r="Q436" s="305"/>
      <c r="R436" s="305"/>
      <c r="S436" s="127"/>
      <c r="T436" s="305"/>
      <c r="U436" s="305"/>
      <c r="V436" s="305"/>
      <c r="W436" s="305"/>
      <c r="X436" s="305"/>
      <c r="Y436" s="305"/>
      <c r="Z436" s="305"/>
      <c r="AA436" s="305"/>
      <c r="AB436" s="305"/>
      <c r="AC436" s="305"/>
    </row>
    <row r="437" spans="1:29" ht="14.25" x14ac:dyDescent="0.2">
      <c r="A437" s="305"/>
      <c r="B437" s="305"/>
      <c r="C437" s="305"/>
      <c r="D437" s="305"/>
      <c r="E437" s="305"/>
      <c r="F437" s="305"/>
      <c r="G437" s="305"/>
      <c r="H437" s="305"/>
      <c r="I437" s="305"/>
      <c r="J437" s="305"/>
      <c r="K437" s="305"/>
      <c r="L437" s="305"/>
      <c r="M437" s="305"/>
      <c r="N437" s="305"/>
      <c r="O437" s="305"/>
      <c r="P437" s="305"/>
      <c r="Q437" s="305"/>
      <c r="R437" s="305"/>
      <c r="S437" s="127"/>
      <c r="T437" s="305"/>
      <c r="U437" s="305"/>
      <c r="V437" s="305"/>
      <c r="W437" s="305"/>
      <c r="X437" s="305"/>
      <c r="Y437" s="305"/>
      <c r="Z437" s="305"/>
      <c r="AA437" s="305"/>
      <c r="AB437" s="305"/>
      <c r="AC437" s="305"/>
    </row>
    <row r="438" spans="1:29" ht="14.25" x14ac:dyDescent="0.2">
      <c r="A438" s="305"/>
      <c r="B438" s="305"/>
      <c r="C438" s="305"/>
      <c r="D438" s="305"/>
      <c r="E438" s="305"/>
      <c r="F438" s="305"/>
      <c r="G438" s="305"/>
      <c r="H438" s="305"/>
      <c r="I438" s="305"/>
      <c r="J438" s="305"/>
      <c r="K438" s="305"/>
      <c r="L438" s="305"/>
      <c r="M438" s="305"/>
      <c r="N438" s="305"/>
      <c r="O438" s="305"/>
      <c r="P438" s="305"/>
      <c r="Q438" s="305"/>
      <c r="R438" s="305"/>
      <c r="S438" s="127"/>
      <c r="T438" s="305"/>
      <c r="U438" s="305"/>
      <c r="V438" s="305"/>
      <c r="W438" s="305"/>
      <c r="X438" s="305"/>
      <c r="Y438" s="305"/>
      <c r="Z438" s="305"/>
      <c r="AA438" s="305"/>
      <c r="AB438" s="305"/>
      <c r="AC438" s="305"/>
    </row>
    <row r="439" spans="1:29" ht="14.25" x14ac:dyDescent="0.2">
      <c r="A439" s="305"/>
      <c r="B439" s="305"/>
      <c r="C439" s="305"/>
      <c r="D439" s="305"/>
      <c r="E439" s="305"/>
      <c r="F439" s="305"/>
      <c r="G439" s="305"/>
      <c r="H439" s="305"/>
      <c r="I439" s="305"/>
      <c r="J439" s="305"/>
      <c r="K439" s="305"/>
      <c r="L439" s="305"/>
      <c r="M439" s="305"/>
      <c r="N439" s="305"/>
      <c r="O439" s="305"/>
      <c r="P439" s="305"/>
      <c r="Q439" s="305"/>
      <c r="R439" s="305"/>
      <c r="S439" s="127"/>
      <c r="T439" s="305"/>
      <c r="U439" s="305"/>
      <c r="V439" s="305"/>
      <c r="W439" s="305"/>
      <c r="X439" s="305"/>
      <c r="Y439" s="305"/>
      <c r="Z439" s="305"/>
      <c r="AA439" s="305"/>
      <c r="AB439" s="305"/>
      <c r="AC439" s="305"/>
    </row>
    <row r="440" spans="1:29" ht="14.25" x14ac:dyDescent="0.2">
      <c r="A440" s="305"/>
      <c r="B440" s="305"/>
      <c r="C440" s="305"/>
      <c r="D440" s="305"/>
      <c r="E440" s="305"/>
      <c r="F440" s="305"/>
      <c r="G440" s="305"/>
      <c r="H440" s="305"/>
      <c r="I440" s="305"/>
      <c r="J440" s="305"/>
      <c r="K440" s="305"/>
      <c r="L440" s="305"/>
      <c r="M440" s="305"/>
      <c r="N440" s="305"/>
      <c r="O440" s="305"/>
      <c r="P440" s="305"/>
      <c r="Q440" s="305"/>
      <c r="R440" s="305"/>
      <c r="S440" s="127"/>
      <c r="T440" s="305"/>
      <c r="U440" s="305"/>
      <c r="V440" s="305"/>
      <c r="W440" s="305"/>
      <c r="X440" s="305"/>
      <c r="Y440" s="305"/>
      <c r="Z440" s="305"/>
      <c r="AA440" s="305"/>
      <c r="AB440" s="305"/>
      <c r="AC440" s="305"/>
    </row>
    <row r="441" spans="1:29" ht="14.25" x14ac:dyDescent="0.2">
      <c r="A441" s="305"/>
      <c r="B441" s="305"/>
      <c r="C441" s="305"/>
      <c r="D441" s="305"/>
      <c r="E441" s="305"/>
      <c r="F441" s="305"/>
      <c r="G441" s="305"/>
      <c r="H441" s="305"/>
      <c r="I441" s="305"/>
      <c r="J441" s="305"/>
      <c r="K441" s="305"/>
      <c r="L441" s="305"/>
      <c r="M441" s="305"/>
      <c r="N441" s="305"/>
      <c r="O441" s="305"/>
      <c r="P441" s="305"/>
      <c r="Q441" s="305"/>
      <c r="R441" s="305"/>
      <c r="S441" s="127"/>
      <c r="T441" s="305"/>
      <c r="U441" s="305"/>
      <c r="V441" s="305"/>
      <c r="W441" s="305"/>
      <c r="X441" s="305"/>
      <c r="Y441" s="305"/>
      <c r="Z441" s="305"/>
      <c r="AA441" s="305"/>
      <c r="AB441" s="305"/>
      <c r="AC441" s="305"/>
    </row>
    <row r="442" spans="1:29" ht="14.25" x14ac:dyDescent="0.2">
      <c r="A442" s="305"/>
      <c r="B442" s="305"/>
      <c r="C442" s="305"/>
      <c r="D442" s="305"/>
      <c r="E442" s="305"/>
      <c r="F442" s="305"/>
      <c r="G442" s="305"/>
      <c r="H442" s="305"/>
      <c r="I442" s="305"/>
      <c r="J442" s="305"/>
      <c r="K442" s="305"/>
      <c r="L442" s="305"/>
      <c r="M442" s="305"/>
      <c r="N442" s="305"/>
      <c r="O442" s="305"/>
      <c r="P442" s="305"/>
      <c r="Q442" s="305"/>
      <c r="R442" s="305"/>
      <c r="S442" s="127"/>
      <c r="T442" s="305"/>
      <c r="U442" s="305"/>
      <c r="V442" s="305"/>
      <c r="W442" s="305"/>
      <c r="X442" s="305"/>
      <c r="Y442" s="305"/>
      <c r="Z442" s="305"/>
      <c r="AA442" s="305"/>
      <c r="AB442" s="305"/>
      <c r="AC442" s="305"/>
    </row>
    <row r="443" spans="1:29" ht="14.25" x14ac:dyDescent="0.2">
      <c r="A443" s="305"/>
      <c r="B443" s="305"/>
      <c r="C443" s="305"/>
      <c r="D443" s="305"/>
      <c r="E443" s="305"/>
      <c r="F443" s="305"/>
      <c r="G443" s="305"/>
      <c r="H443" s="305"/>
      <c r="I443" s="305"/>
      <c r="J443" s="305"/>
      <c r="K443" s="305"/>
      <c r="L443" s="305"/>
      <c r="M443" s="305"/>
      <c r="N443" s="305"/>
      <c r="O443" s="305"/>
      <c r="P443" s="305"/>
      <c r="Q443" s="305"/>
      <c r="R443" s="305"/>
      <c r="S443" s="127"/>
      <c r="T443" s="305"/>
      <c r="U443" s="305"/>
      <c r="V443" s="305"/>
      <c r="W443" s="305"/>
      <c r="X443" s="305"/>
      <c r="Y443" s="305"/>
      <c r="Z443" s="305"/>
      <c r="AA443" s="305"/>
      <c r="AB443" s="305"/>
      <c r="AC443" s="305"/>
    </row>
    <row r="444" spans="1:29" ht="14.25" x14ac:dyDescent="0.2">
      <c r="A444" s="305"/>
      <c r="B444" s="305"/>
      <c r="C444" s="305"/>
      <c r="D444" s="305"/>
      <c r="E444" s="305"/>
      <c r="F444" s="305"/>
      <c r="G444" s="305"/>
      <c r="H444" s="305"/>
      <c r="I444" s="305"/>
      <c r="J444" s="305"/>
      <c r="K444" s="305"/>
      <c r="L444" s="305"/>
      <c r="M444" s="305"/>
      <c r="N444" s="305"/>
      <c r="O444" s="305"/>
      <c r="P444" s="305"/>
      <c r="Q444" s="305"/>
      <c r="R444" s="305"/>
      <c r="S444" s="127"/>
      <c r="T444" s="305"/>
      <c r="U444" s="305"/>
      <c r="V444" s="305"/>
      <c r="W444" s="305"/>
      <c r="X444" s="305"/>
      <c r="Y444" s="305"/>
      <c r="Z444" s="305"/>
      <c r="AA444" s="305"/>
      <c r="AB444" s="305"/>
      <c r="AC444" s="305"/>
    </row>
    <row r="445" spans="1:29" ht="14.25" x14ac:dyDescent="0.2">
      <c r="A445" s="305"/>
      <c r="B445" s="305"/>
      <c r="C445" s="305"/>
      <c r="D445" s="305"/>
      <c r="E445" s="305"/>
      <c r="F445" s="305"/>
      <c r="G445" s="305"/>
      <c r="H445" s="305"/>
      <c r="I445" s="305"/>
      <c r="J445" s="305"/>
      <c r="K445" s="305"/>
      <c r="L445" s="305"/>
      <c r="M445" s="305"/>
      <c r="N445" s="305"/>
      <c r="O445" s="305"/>
      <c r="P445" s="305"/>
      <c r="Q445" s="305"/>
      <c r="R445" s="305"/>
      <c r="S445" s="127"/>
      <c r="T445" s="305"/>
      <c r="U445" s="305"/>
      <c r="V445" s="305"/>
      <c r="W445" s="305"/>
      <c r="X445" s="305"/>
      <c r="Y445" s="305"/>
      <c r="Z445" s="305"/>
      <c r="AA445" s="305"/>
      <c r="AB445" s="305"/>
      <c r="AC445" s="305"/>
    </row>
    <row r="446" spans="1:29" ht="14.25" x14ac:dyDescent="0.2">
      <c r="A446" s="305"/>
      <c r="B446" s="305"/>
      <c r="C446" s="305"/>
      <c r="D446" s="305"/>
      <c r="E446" s="305"/>
      <c r="F446" s="305"/>
      <c r="G446" s="305"/>
      <c r="H446" s="305"/>
      <c r="I446" s="305"/>
      <c r="J446" s="305"/>
      <c r="K446" s="305"/>
      <c r="L446" s="305"/>
      <c r="M446" s="305"/>
      <c r="N446" s="305"/>
      <c r="O446" s="305"/>
      <c r="P446" s="305"/>
      <c r="Q446" s="305"/>
      <c r="R446" s="305"/>
      <c r="S446" s="127"/>
      <c r="T446" s="305"/>
      <c r="U446" s="305"/>
      <c r="V446" s="305"/>
      <c r="W446" s="305"/>
      <c r="X446" s="305"/>
      <c r="Y446" s="305"/>
      <c r="Z446" s="305"/>
      <c r="AA446" s="305"/>
      <c r="AB446" s="305"/>
      <c r="AC446" s="305"/>
    </row>
    <row r="447" spans="1:29" ht="14.25" x14ac:dyDescent="0.2">
      <c r="A447" s="305"/>
      <c r="B447" s="305"/>
      <c r="C447" s="305"/>
      <c r="D447" s="305"/>
      <c r="E447" s="305"/>
      <c r="F447" s="305"/>
      <c r="G447" s="305"/>
      <c r="H447" s="305"/>
      <c r="I447" s="305"/>
      <c r="J447" s="305"/>
      <c r="K447" s="305"/>
      <c r="L447" s="305"/>
      <c r="M447" s="305"/>
      <c r="N447" s="305"/>
      <c r="O447" s="305"/>
      <c r="P447" s="305"/>
      <c r="Q447" s="305"/>
      <c r="R447" s="305"/>
      <c r="S447" s="127"/>
      <c r="T447" s="305"/>
      <c r="U447" s="305"/>
      <c r="V447" s="305"/>
      <c r="W447" s="305"/>
      <c r="X447" s="305"/>
      <c r="Y447" s="305"/>
      <c r="Z447" s="305"/>
      <c r="AA447" s="305"/>
      <c r="AB447" s="305"/>
      <c r="AC447" s="305"/>
    </row>
    <row r="448" spans="1:29" ht="14.25" x14ac:dyDescent="0.2">
      <c r="A448" s="305"/>
      <c r="B448" s="305"/>
      <c r="C448" s="305"/>
      <c r="D448" s="305"/>
      <c r="E448" s="305"/>
      <c r="F448" s="305"/>
      <c r="G448" s="305"/>
      <c r="H448" s="305"/>
      <c r="I448" s="305"/>
      <c r="J448" s="305"/>
      <c r="K448" s="305"/>
      <c r="L448" s="305"/>
      <c r="M448" s="305"/>
      <c r="N448" s="305"/>
      <c r="O448" s="305"/>
      <c r="P448" s="305"/>
      <c r="Q448" s="305"/>
      <c r="R448" s="305"/>
      <c r="S448" s="127"/>
      <c r="T448" s="305"/>
      <c r="U448" s="305"/>
      <c r="V448" s="305"/>
      <c r="W448" s="305"/>
      <c r="X448" s="305"/>
      <c r="Y448" s="305"/>
      <c r="Z448" s="305"/>
      <c r="AA448" s="305"/>
      <c r="AB448" s="305"/>
      <c r="AC448" s="305"/>
    </row>
    <row r="449" spans="1:29" ht="14.25" x14ac:dyDescent="0.2">
      <c r="A449" s="305"/>
      <c r="B449" s="305"/>
      <c r="C449" s="305"/>
      <c r="D449" s="305"/>
      <c r="E449" s="305"/>
      <c r="F449" s="305"/>
      <c r="G449" s="305"/>
      <c r="H449" s="305"/>
      <c r="I449" s="305"/>
      <c r="J449" s="305"/>
      <c r="K449" s="305"/>
      <c r="L449" s="305"/>
      <c r="M449" s="305"/>
      <c r="N449" s="305"/>
      <c r="O449" s="305"/>
      <c r="P449" s="305"/>
      <c r="Q449" s="305"/>
      <c r="R449" s="305"/>
      <c r="S449" s="127"/>
      <c r="T449" s="305"/>
      <c r="U449" s="305"/>
      <c r="V449" s="305"/>
      <c r="W449" s="305"/>
      <c r="X449" s="305"/>
      <c r="Y449" s="305"/>
      <c r="Z449" s="305"/>
      <c r="AA449" s="305"/>
      <c r="AB449" s="305"/>
      <c r="AC449" s="305"/>
    </row>
    <row r="450" spans="1:29" ht="14.25" x14ac:dyDescent="0.2">
      <c r="A450" s="305"/>
      <c r="B450" s="305"/>
      <c r="C450" s="305"/>
      <c r="D450" s="305"/>
      <c r="E450" s="305"/>
      <c r="F450" s="305"/>
      <c r="G450" s="305"/>
      <c r="H450" s="305"/>
      <c r="I450" s="305"/>
      <c r="J450" s="305"/>
      <c r="K450" s="305"/>
      <c r="L450" s="305"/>
      <c r="M450" s="305"/>
      <c r="N450" s="305"/>
      <c r="O450" s="305"/>
      <c r="P450" s="305"/>
      <c r="Q450" s="305"/>
      <c r="R450" s="305"/>
      <c r="S450" s="127"/>
      <c r="T450" s="305"/>
      <c r="U450" s="305"/>
      <c r="V450" s="305"/>
      <c r="W450" s="305"/>
      <c r="X450" s="305"/>
      <c r="Y450" s="305"/>
      <c r="Z450" s="305"/>
      <c r="AA450" s="305"/>
      <c r="AB450" s="305"/>
      <c r="AC450" s="305"/>
    </row>
    <row r="451" spans="1:29" ht="14.25" x14ac:dyDescent="0.2">
      <c r="A451" s="305"/>
      <c r="B451" s="305"/>
      <c r="C451" s="305"/>
      <c r="D451" s="305"/>
      <c r="E451" s="305"/>
      <c r="F451" s="305"/>
      <c r="G451" s="305"/>
      <c r="H451" s="305"/>
      <c r="I451" s="305"/>
      <c r="J451" s="305"/>
      <c r="K451" s="305"/>
      <c r="L451" s="305"/>
      <c r="M451" s="305"/>
      <c r="N451" s="305"/>
      <c r="O451" s="305"/>
      <c r="P451" s="305"/>
      <c r="Q451" s="305"/>
      <c r="R451" s="305"/>
      <c r="S451" s="127"/>
      <c r="T451" s="305"/>
      <c r="U451" s="305"/>
      <c r="V451" s="305"/>
      <c r="W451" s="305"/>
      <c r="X451" s="305"/>
      <c r="Y451" s="305"/>
      <c r="Z451" s="305"/>
      <c r="AA451" s="305"/>
      <c r="AB451" s="305"/>
      <c r="AC451" s="305"/>
    </row>
    <row r="452" spans="1:29" ht="14.25" x14ac:dyDescent="0.2">
      <c r="A452" s="305"/>
      <c r="B452" s="305"/>
      <c r="C452" s="305"/>
      <c r="D452" s="305"/>
      <c r="E452" s="305"/>
      <c r="F452" s="305"/>
      <c r="G452" s="305"/>
      <c r="H452" s="305"/>
      <c r="I452" s="305"/>
      <c r="J452" s="305"/>
      <c r="K452" s="305"/>
      <c r="L452" s="305"/>
      <c r="M452" s="305"/>
      <c r="N452" s="305"/>
      <c r="O452" s="305"/>
      <c r="P452" s="305"/>
      <c r="Q452" s="305"/>
      <c r="R452" s="305"/>
      <c r="S452" s="127"/>
      <c r="T452" s="305"/>
      <c r="U452" s="305"/>
      <c r="V452" s="305"/>
      <c r="W452" s="305"/>
      <c r="X452" s="305"/>
      <c r="Y452" s="305"/>
      <c r="Z452" s="305"/>
      <c r="AA452" s="305"/>
      <c r="AB452" s="305"/>
      <c r="AC452" s="305"/>
    </row>
    <row r="453" spans="1:29" ht="14.25" x14ac:dyDescent="0.2">
      <c r="A453" s="305"/>
      <c r="B453" s="305"/>
      <c r="C453" s="305"/>
      <c r="D453" s="305"/>
      <c r="E453" s="305"/>
      <c r="F453" s="305"/>
      <c r="G453" s="305"/>
      <c r="H453" s="305"/>
      <c r="I453" s="305"/>
      <c r="J453" s="305"/>
      <c r="K453" s="305"/>
      <c r="L453" s="305"/>
      <c r="M453" s="305"/>
      <c r="N453" s="305"/>
      <c r="O453" s="305"/>
      <c r="P453" s="305"/>
      <c r="Q453" s="305"/>
      <c r="R453" s="305"/>
      <c r="S453" s="127"/>
      <c r="T453" s="305"/>
      <c r="U453" s="305"/>
      <c r="V453" s="305"/>
      <c r="W453" s="305"/>
      <c r="X453" s="305"/>
      <c r="Y453" s="305"/>
      <c r="Z453" s="305"/>
      <c r="AA453" s="305"/>
      <c r="AB453" s="305"/>
      <c r="AC453" s="305"/>
    </row>
    <row r="454" spans="1:29" ht="14.25" x14ac:dyDescent="0.2">
      <c r="A454" s="305"/>
      <c r="B454" s="305"/>
      <c r="C454" s="305"/>
      <c r="D454" s="305"/>
      <c r="E454" s="305"/>
      <c r="F454" s="305"/>
      <c r="G454" s="305"/>
      <c r="H454" s="305"/>
      <c r="I454" s="305"/>
      <c r="J454" s="305"/>
      <c r="K454" s="305"/>
      <c r="L454" s="305"/>
      <c r="M454" s="305"/>
      <c r="N454" s="305"/>
      <c r="O454" s="305"/>
      <c r="P454" s="305"/>
      <c r="Q454" s="305"/>
      <c r="R454" s="305"/>
      <c r="S454" s="127"/>
      <c r="T454" s="305"/>
      <c r="U454" s="305"/>
      <c r="V454" s="305"/>
      <c r="W454" s="305"/>
      <c r="X454" s="305"/>
      <c r="Y454" s="305"/>
      <c r="Z454" s="305"/>
      <c r="AA454" s="305"/>
      <c r="AB454" s="305"/>
      <c r="AC454" s="305"/>
    </row>
    <row r="455" spans="1:29" ht="14.25" x14ac:dyDescent="0.2">
      <c r="A455" s="305"/>
      <c r="B455" s="305"/>
      <c r="C455" s="305"/>
      <c r="D455" s="305"/>
      <c r="E455" s="305"/>
      <c r="F455" s="305"/>
      <c r="G455" s="305"/>
      <c r="H455" s="305"/>
      <c r="I455" s="305"/>
      <c r="J455" s="305"/>
      <c r="K455" s="305"/>
      <c r="L455" s="305"/>
      <c r="M455" s="305"/>
      <c r="N455" s="305"/>
      <c r="O455" s="305"/>
      <c r="P455" s="305"/>
      <c r="Q455" s="305"/>
      <c r="R455" s="305"/>
      <c r="S455" s="127"/>
      <c r="T455" s="305"/>
      <c r="U455" s="305"/>
      <c r="V455" s="305"/>
      <c r="W455" s="305"/>
      <c r="X455" s="305"/>
      <c r="Y455" s="305"/>
      <c r="Z455" s="305"/>
      <c r="AA455" s="305"/>
      <c r="AB455" s="305"/>
      <c r="AC455" s="305"/>
    </row>
    <row r="456" spans="1:29" ht="14.25" x14ac:dyDescent="0.2">
      <c r="A456" s="305"/>
      <c r="B456" s="305"/>
      <c r="C456" s="305"/>
      <c r="D456" s="305"/>
      <c r="E456" s="305"/>
      <c r="F456" s="305"/>
      <c r="G456" s="305"/>
      <c r="H456" s="305"/>
      <c r="I456" s="305"/>
      <c r="J456" s="305"/>
      <c r="K456" s="305"/>
      <c r="L456" s="305"/>
      <c r="M456" s="305"/>
      <c r="N456" s="305"/>
      <c r="O456" s="305"/>
      <c r="P456" s="305"/>
      <c r="Q456" s="305"/>
      <c r="R456" s="305"/>
      <c r="S456" s="127"/>
      <c r="T456" s="305"/>
      <c r="U456" s="305"/>
      <c r="V456" s="305"/>
      <c r="W456" s="305"/>
      <c r="X456" s="305"/>
      <c r="Y456" s="305"/>
      <c r="Z456" s="305"/>
      <c r="AA456" s="305"/>
      <c r="AB456" s="305"/>
      <c r="AC456" s="305"/>
    </row>
    <row r="457" spans="1:29" ht="14.25" x14ac:dyDescent="0.2">
      <c r="A457" s="305"/>
      <c r="B457" s="305"/>
      <c r="C457" s="305"/>
      <c r="D457" s="305"/>
      <c r="E457" s="305"/>
      <c r="F457" s="305"/>
      <c r="G457" s="305"/>
      <c r="H457" s="305"/>
      <c r="I457" s="305"/>
      <c r="J457" s="305"/>
      <c r="K457" s="305"/>
      <c r="L457" s="305"/>
      <c r="M457" s="305"/>
      <c r="N457" s="305"/>
      <c r="O457" s="305"/>
      <c r="P457" s="305"/>
      <c r="Q457" s="305"/>
      <c r="R457" s="305"/>
      <c r="S457" s="127"/>
      <c r="T457" s="305"/>
      <c r="U457" s="305"/>
      <c r="V457" s="305"/>
      <c r="W457" s="305"/>
      <c r="X457" s="305"/>
      <c r="Y457" s="305"/>
      <c r="Z457" s="305"/>
      <c r="AA457" s="305"/>
      <c r="AB457" s="305"/>
      <c r="AC457" s="305"/>
    </row>
    <row r="458" spans="1:29" ht="14.25" x14ac:dyDescent="0.2">
      <c r="A458" s="305"/>
      <c r="B458" s="305"/>
      <c r="C458" s="305"/>
      <c r="D458" s="305"/>
      <c r="E458" s="305"/>
      <c r="F458" s="305"/>
      <c r="G458" s="305"/>
      <c r="H458" s="305"/>
      <c r="I458" s="305"/>
      <c r="J458" s="305"/>
      <c r="K458" s="305"/>
      <c r="L458" s="305"/>
      <c r="M458" s="305"/>
      <c r="N458" s="305"/>
      <c r="O458" s="305"/>
      <c r="P458" s="305"/>
      <c r="Q458" s="305"/>
      <c r="R458" s="305"/>
      <c r="S458" s="127"/>
      <c r="T458" s="305"/>
      <c r="U458" s="305"/>
      <c r="V458" s="305"/>
      <c r="W458" s="305"/>
      <c r="X458" s="305"/>
      <c r="Y458" s="305"/>
      <c r="Z458" s="305"/>
      <c r="AA458" s="305"/>
      <c r="AB458" s="305"/>
      <c r="AC458" s="305"/>
    </row>
    <row r="459" spans="1:29" ht="14.25" x14ac:dyDescent="0.2">
      <c r="A459" s="305"/>
      <c r="B459" s="305"/>
      <c r="C459" s="305"/>
      <c r="D459" s="305"/>
      <c r="E459" s="305"/>
      <c r="F459" s="305"/>
      <c r="G459" s="305"/>
      <c r="H459" s="305"/>
      <c r="I459" s="305"/>
      <c r="J459" s="305"/>
      <c r="K459" s="305"/>
      <c r="L459" s="305"/>
      <c r="M459" s="305"/>
      <c r="N459" s="305"/>
      <c r="O459" s="305"/>
      <c r="P459" s="305"/>
      <c r="Q459" s="305"/>
      <c r="R459" s="305"/>
      <c r="S459" s="127"/>
      <c r="T459" s="305"/>
      <c r="U459" s="305"/>
      <c r="V459" s="305"/>
      <c r="W459" s="305"/>
      <c r="X459" s="305"/>
      <c r="Y459" s="305"/>
      <c r="Z459" s="305"/>
      <c r="AA459" s="305"/>
      <c r="AB459" s="305"/>
      <c r="AC459" s="305"/>
    </row>
    <row r="460" spans="1:29" ht="14.25" x14ac:dyDescent="0.2">
      <c r="A460" s="305"/>
      <c r="B460" s="305"/>
      <c r="C460" s="305"/>
      <c r="D460" s="305"/>
      <c r="E460" s="305"/>
      <c r="F460" s="305"/>
      <c r="G460" s="305"/>
      <c r="H460" s="305"/>
      <c r="I460" s="305"/>
      <c r="J460" s="305"/>
      <c r="K460" s="305"/>
      <c r="L460" s="305"/>
      <c r="M460" s="305"/>
      <c r="N460" s="305"/>
      <c r="O460" s="305"/>
      <c r="P460" s="305"/>
      <c r="Q460" s="305"/>
      <c r="R460" s="305"/>
      <c r="S460" s="127"/>
      <c r="T460" s="305"/>
      <c r="U460" s="305"/>
      <c r="V460" s="305"/>
      <c r="W460" s="305"/>
      <c r="X460" s="305"/>
      <c r="Y460" s="305"/>
      <c r="Z460" s="305"/>
      <c r="AA460" s="305"/>
      <c r="AB460" s="305"/>
      <c r="AC460" s="305"/>
    </row>
    <row r="461" spans="1:29" ht="14.25" x14ac:dyDescent="0.2">
      <c r="A461" s="305"/>
      <c r="B461" s="305"/>
      <c r="C461" s="305"/>
      <c r="D461" s="305"/>
      <c r="E461" s="305"/>
      <c r="F461" s="305"/>
      <c r="G461" s="305"/>
      <c r="H461" s="305"/>
      <c r="I461" s="305"/>
      <c r="J461" s="305"/>
      <c r="K461" s="305"/>
      <c r="L461" s="305"/>
      <c r="M461" s="305"/>
      <c r="N461" s="305"/>
      <c r="O461" s="305"/>
      <c r="P461" s="305"/>
      <c r="Q461" s="305"/>
      <c r="R461" s="305"/>
      <c r="S461" s="127"/>
      <c r="T461" s="305"/>
      <c r="U461" s="305"/>
      <c r="V461" s="305"/>
      <c r="W461" s="305"/>
      <c r="X461" s="305"/>
      <c r="Y461" s="305"/>
      <c r="Z461" s="305"/>
      <c r="AA461" s="305"/>
      <c r="AB461" s="305"/>
      <c r="AC461" s="305"/>
    </row>
    <row r="462" spans="1:29" ht="14.25" x14ac:dyDescent="0.2">
      <c r="A462" s="305"/>
      <c r="B462" s="305"/>
      <c r="C462" s="305"/>
      <c r="D462" s="305"/>
      <c r="E462" s="305"/>
      <c r="F462" s="305"/>
      <c r="G462" s="305"/>
      <c r="H462" s="305"/>
      <c r="I462" s="305"/>
      <c r="J462" s="305"/>
      <c r="K462" s="305"/>
      <c r="L462" s="305"/>
      <c r="M462" s="305"/>
      <c r="N462" s="305"/>
      <c r="O462" s="305"/>
      <c r="P462" s="305"/>
      <c r="Q462" s="305"/>
      <c r="R462" s="305"/>
      <c r="S462" s="127"/>
      <c r="T462" s="305"/>
      <c r="U462" s="305"/>
      <c r="V462" s="305"/>
      <c r="W462" s="305"/>
      <c r="X462" s="305"/>
      <c r="Y462" s="305"/>
      <c r="Z462" s="305"/>
      <c r="AA462" s="305"/>
      <c r="AB462" s="305"/>
      <c r="AC462" s="305"/>
    </row>
    <row r="463" spans="1:29" ht="14.25" x14ac:dyDescent="0.2">
      <c r="A463" s="305"/>
      <c r="B463" s="305"/>
      <c r="C463" s="305"/>
      <c r="D463" s="305"/>
      <c r="E463" s="305"/>
      <c r="F463" s="305"/>
      <c r="G463" s="305"/>
      <c r="H463" s="305"/>
      <c r="I463" s="305"/>
      <c r="J463" s="305"/>
      <c r="K463" s="305"/>
      <c r="L463" s="305"/>
      <c r="M463" s="305"/>
      <c r="N463" s="305"/>
      <c r="O463" s="305"/>
      <c r="P463" s="305"/>
      <c r="Q463" s="305"/>
      <c r="R463" s="305"/>
      <c r="S463" s="127"/>
      <c r="T463" s="305"/>
      <c r="U463" s="305"/>
      <c r="V463" s="305"/>
      <c r="W463" s="305"/>
      <c r="X463" s="305"/>
      <c r="Y463" s="305"/>
      <c r="Z463" s="305"/>
      <c r="AA463" s="305"/>
      <c r="AB463" s="305"/>
      <c r="AC463" s="305"/>
    </row>
    <row r="464" spans="1:29" ht="14.25" x14ac:dyDescent="0.2">
      <c r="A464" s="305"/>
      <c r="B464" s="305"/>
      <c r="C464" s="305"/>
      <c r="D464" s="305"/>
      <c r="E464" s="305"/>
      <c r="F464" s="305"/>
      <c r="G464" s="305"/>
      <c r="H464" s="305"/>
      <c r="I464" s="305"/>
      <c r="J464" s="305"/>
      <c r="K464" s="305"/>
      <c r="L464" s="305"/>
      <c r="M464" s="305"/>
      <c r="N464" s="305"/>
      <c r="O464" s="305"/>
      <c r="P464" s="305"/>
      <c r="Q464" s="305"/>
      <c r="R464" s="305"/>
      <c r="S464" s="127"/>
      <c r="T464" s="305"/>
      <c r="U464" s="305"/>
      <c r="V464" s="305"/>
      <c r="W464" s="305"/>
      <c r="X464" s="305"/>
      <c r="Y464" s="305"/>
      <c r="Z464" s="305"/>
      <c r="AA464" s="305"/>
      <c r="AB464" s="305"/>
      <c r="AC464" s="305"/>
    </row>
    <row r="465" spans="1:29" ht="14.25" x14ac:dyDescent="0.2">
      <c r="A465" s="305"/>
      <c r="B465" s="305"/>
      <c r="C465" s="305"/>
      <c r="D465" s="305"/>
      <c r="E465" s="305"/>
      <c r="F465" s="305"/>
      <c r="G465" s="305"/>
      <c r="H465" s="305"/>
      <c r="I465" s="305"/>
      <c r="J465" s="305"/>
      <c r="K465" s="305"/>
      <c r="L465" s="305"/>
      <c r="M465" s="305"/>
      <c r="N465" s="305"/>
      <c r="O465" s="305"/>
      <c r="P465" s="305"/>
      <c r="Q465" s="305"/>
      <c r="R465" s="305"/>
      <c r="S465" s="127"/>
      <c r="T465" s="305"/>
      <c r="U465" s="305"/>
      <c r="V465" s="305"/>
      <c r="W465" s="305"/>
      <c r="X465" s="305"/>
      <c r="Y465" s="305"/>
      <c r="Z465" s="305"/>
      <c r="AA465" s="305"/>
      <c r="AB465" s="305"/>
      <c r="AC465" s="305"/>
    </row>
    <row r="466" spans="1:29" ht="14.25" x14ac:dyDescent="0.2">
      <c r="A466" s="305"/>
      <c r="B466" s="305"/>
      <c r="C466" s="305"/>
      <c r="D466" s="305"/>
      <c r="E466" s="305"/>
      <c r="F466" s="305"/>
      <c r="G466" s="305"/>
      <c r="H466" s="305"/>
      <c r="I466" s="305"/>
      <c r="J466" s="305"/>
      <c r="K466" s="305"/>
      <c r="L466" s="305"/>
      <c r="M466" s="305"/>
      <c r="N466" s="305"/>
      <c r="O466" s="305"/>
      <c r="P466" s="305"/>
      <c r="Q466" s="305"/>
      <c r="R466" s="305"/>
      <c r="S466" s="127"/>
      <c r="T466" s="305"/>
      <c r="U466" s="305"/>
      <c r="V466" s="305"/>
      <c r="W466" s="305"/>
      <c r="X466" s="305"/>
      <c r="Y466" s="305"/>
      <c r="Z466" s="305"/>
      <c r="AA466" s="305"/>
      <c r="AB466" s="305"/>
      <c r="AC466" s="305"/>
    </row>
    <row r="467" spans="1:29" ht="14.25" x14ac:dyDescent="0.2">
      <c r="A467" s="305"/>
      <c r="B467" s="305"/>
      <c r="C467" s="305"/>
      <c r="D467" s="305"/>
      <c r="E467" s="305"/>
      <c r="F467" s="305"/>
      <c r="G467" s="305"/>
      <c r="H467" s="305"/>
      <c r="I467" s="305"/>
      <c r="J467" s="305"/>
      <c r="K467" s="305"/>
      <c r="L467" s="305"/>
      <c r="M467" s="305"/>
      <c r="N467" s="305"/>
      <c r="O467" s="305"/>
      <c r="P467" s="305"/>
      <c r="Q467" s="305"/>
      <c r="R467" s="305"/>
      <c r="S467" s="127"/>
      <c r="T467" s="305"/>
      <c r="U467" s="305"/>
      <c r="V467" s="305"/>
      <c r="W467" s="305"/>
      <c r="X467" s="305"/>
      <c r="Y467" s="305"/>
      <c r="Z467" s="305"/>
      <c r="AA467" s="305"/>
      <c r="AB467" s="305"/>
      <c r="AC467" s="305"/>
    </row>
    <row r="468" spans="1:29" ht="14.25" x14ac:dyDescent="0.2">
      <c r="A468" s="305"/>
      <c r="B468" s="305"/>
      <c r="C468" s="305"/>
      <c r="D468" s="305"/>
      <c r="E468" s="305"/>
      <c r="F468" s="305"/>
      <c r="G468" s="305"/>
      <c r="H468" s="305"/>
      <c r="I468" s="305"/>
      <c r="J468" s="305"/>
      <c r="K468" s="305"/>
      <c r="L468" s="305"/>
      <c r="M468" s="305"/>
      <c r="N468" s="305"/>
      <c r="O468" s="305"/>
      <c r="P468" s="305"/>
      <c r="Q468" s="305"/>
      <c r="R468" s="305"/>
      <c r="S468" s="127"/>
      <c r="T468" s="305"/>
      <c r="U468" s="305"/>
      <c r="V468" s="305"/>
      <c r="W468" s="305"/>
      <c r="X468" s="305"/>
      <c r="Y468" s="305"/>
      <c r="Z468" s="305"/>
      <c r="AA468" s="305"/>
      <c r="AB468" s="305"/>
      <c r="AC468" s="305"/>
    </row>
    <row r="469" spans="1:29" ht="14.25" x14ac:dyDescent="0.2">
      <c r="A469" s="305"/>
      <c r="B469" s="305"/>
      <c r="C469" s="305"/>
      <c r="D469" s="305"/>
      <c r="E469" s="305"/>
      <c r="F469" s="305"/>
      <c r="G469" s="305"/>
      <c r="H469" s="305"/>
      <c r="I469" s="305"/>
      <c r="J469" s="305"/>
      <c r="K469" s="305"/>
      <c r="L469" s="305"/>
      <c r="M469" s="305"/>
      <c r="N469" s="305"/>
      <c r="O469" s="305"/>
      <c r="P469" s="305"/>
      <c r="Q469" s="305"/>
      <c r="R469" s="305"/>
      <c r="S469" s="127"/>
      <c r="T469" s="305"/>
      <c r="U469" s="305"/>
      <c r="V469" s="305"/>
      <c r="W469" s="305"/>
      <c r="X469" s="305"/>
      <c r="Y469" s="305"/>
      <c r="Z469" s="305"/>
      <c r="AA469" s="305"/>
      <c r="AB469" s="305"/>
      <c r="AC469" s="305"/>
    </row>
    <row r="470" spans="1:29" ht="14.25" x14ac:dyDescent="0.2">
      <c r="A470" s="305"/>
      <c r="B470" s="305"/>
      <c r="C470" s="305"/>
      <c r="D470" s="305"/>
      <c r="E470" s="305"/>
      <c r="F470" s="305"/>
      <c r="G470" s="305"/>
      <c r="H470" s="305"/>
      <c r="I470" s="305"/>
      <c r="J470" s="305"/>
      <c r="K470" s="305"/>
      <c r="L470" s="305"/>
      <c r="M470" s="305"/>
      <c r="N470" s="305"/>
      <c r="O470" s="305"/>
      <c r="P470" s="305"/>
      <c r="Q470" s="305"/>
      <c r="R470" s="305"/>
      <c r="S470" s="127"/>
      <c r="T470" s="305"/>
      <c r="U470" s="305"/>
      <c r="V470" s="305"/>
      <c r="W470" s="305"/>
      <c r="X470" s="305"/>
      <c r="Y470" s="305"/>
      <c r="Z470" s="305"/>
      <c r="AA470" s="305"/>
      <c r="AB470" s="305"/>
      <c r="AC470" s="305"/>
    </row>
    <row r="471" spans="1:29" ht="14.25" x14ac:dyDescent="0.2">
      <c r="A471" s="305"/>
      <c r="B471" s="305"/>
      <c r="C471" s="305"/>
      <c r="D471" s="305"/>
      <c r="E471" s="305"/>
      <c r="F471" s="305"/>
      <c r="G471" s="305"/>
      <c r="H471" s="305"/>
      <c r="I471" s="305"/>
      <c r="J471" s="305"/>
      <c r="K471" s="305"/>
      <c r="L471" s="305"/>
      <c r="M471" s="305"/>
      <c r="N471" s="305"/>
      <c r="O471" s="305"/>
      <c r="P471" s="305"/>
      <c r="Q471" s="305"/>
      <c r="R471" s="305"/>
      <c r="S471" s="127"/>
      <c r="T471" s="305"/>
      <c r="U471" s="305"/>
      <c r="V471" s="305"/>
      <c r="W471" s="305"/>
      <c r="X471" s="305"/>
      <c r="Y471" s="305"/>
      <c r="Z471" s="305"/>
      <c r="AA471" s="305"/>
      <c r="AB471" s="305"/>
      <c r="AC471" s="305"/>
    </row>
    <row r="472" spans="1:29" ht="14.25" x14ac:dyDescent="0.2">
      <c r="A472" s="305"/>
      <c r="B472" s="305"/>
      <c r="C472" s="305"/>
      <c r="D472" s="305"/>
      <c r="E472" s="305"/>
      <c r="F472" s="305"/>
      <c r="G472" s="305"/>
      <c r="H472" s="305"/>
      <c r="I472" s="305"/>
      <c r="J472" s="305"/>
      <c r="K472" s="305"/>
      <c r="L472" s="305"/>
      <c r="M472" s="305"/>
      <c r="N472" s="305"/>
      <c r="O472" s="305"/>
      <c r="P472" s="305"/>
      <c r="Q472" s="305"/>
      <c r="R472" s="305"/>
      <c r="S472" s="127"/>
      <c r="T472" s="305"/>
      <c r="U472" s="305"/>
      <c r="V472" s="305"/>
      <c r="W472" s="305"/>
      <c r="X472" s="305"/>
      <c r="Y472" s="305"/>
      <c r="Z472" s="305"/>
      <c r="AA472" s="305"/>
      <c r="AB472" s="305"/>
      <c r="AC472" s="305"/>
    </row>
    <row r="473" spans="1:29" ht="14.25" x14ac:dyDescent="0.2">
      <c r="A473" s="305"/>
      <c r="B473" s="305"/>
      <c r="C473" s="305"/>
      <c r="D473" s="305"/>
      <c r="E473" s="305"/>
      <c r="F473" s="305"/>
      <c r="G473" s="305"/>
      <c r="H473" s="305"/>
      <c r="I473" s="305"/>
      <c r="J473" s="305"/>
      <c r="K473" s="305"/>
      <c r="L473" s="305"/>
      <c r="M473" s="305"/>
      <c r="N473" s="305"/>
      <c r="O473" s="305"/>
      <c r="P473" s="305"/>
      <c r="Q473" s="305"/>
      <c r="R473" s="305"/>
      <c r="S473" s="127"/>
      <c r="T473" s="305"/>
      <c r="U473" s="305"/>
      <c r="V473" s="305"/>
      <c r="W473" s="305"/>
      <c r="X473" s="305"/>
      <c r="Y473" s="305"/>
      <c r="Z473" s="305"/>
      <c r="AA473" s="305"/>
      <c r="AB473" s="305"/>
      <c r="AC473" s="305"/>
    </row>
    <row r="474" spans="1:29" ht="14.25" x14ac:dyDescent="0.2">
      <c r="A474" s="305"/>
      <c r="B474" s="305"/>
      <c r="C474" s="305"/>
      <c r="D474" s="305"/>
      <c r="E474" s="305"/>
      <c r="F474" s="305"/>
      <c r="G474" s="305"/>
      <c r="H474" s="305"/>
      <c r="I474" s="305"/>
      <c r="J474" s="305"/>
      <c r="K474" s="305"/>
      <c r="L474" s="305"/>
      <c r="M474" s="305"/>
      <c r="N474" s="305"/>
      <c r="O474" s="305"/>
      <c r="P474" s="305"/>
      <c r="Q474" s="305"/>
      <c r="R474" s="305"/>
      <c r="S474" s="127"/>
      <c r="T474" s="305"/>
      <c r="U474" s="305"/>
      <c r="V474" s="305"/>
      <c r="W474" s="305"/>
      <c r="X474" s="305"/>
      <c r="Y474" s="305"/>
      <c r="Z474" s="305"/>
      <c r="AA474" s="305"/>
      <c r="AB474" s="305"/>
      <c r="AC474" s="305"/>
    </row>
    <row r="475" spans="1:29" ht="14.25" x14ac:dyDescent="0.2">
      <c r="A475" s="305"/>
      <c r="B475" s="305"/>
      <c r="C475" s="305"/>
      <c r="D475" s="305"/>
      <c r="E475" s="305"/>
      <c r="F475" s="305"/>
      <c r="G475" s="305"/>
      <c r="H475" s="305"/>
      <c r="I475" s="305"/>
      <c r="J475" s="305"/>
      <c r="K475" s="305"/>
      <c r="L475" s="305"/>
      <c r="M475" s="305"/>
      <c r="N475" s="305"/>
      <c r="O475" s="305"/>
      <c r="P475" s="305"/>
      <c r="Q475" s="305"/>
      <c r="R475" s="305"/>
      <c r="S475" s="127"/>
      <c r="T475" s="305"/>
      <c r="U475" s="305"/>
      <c r="V475" s="305"/>
      <c r="W475" s="305"/>
      <c r="X475" s="305"/>
      <c r="Y475" s="305"/>
      <c r="Z475" s="305"/>
      <c r="AA475" s="305"/>
      <c r="AB475" s="305"/>
      <c r="AC475" s="305"/>
    </row>
    <row r="476" spans="1:29" ht="14.25" x14ac:dyDescent="0.2">
      <c r="A476" s="305"/>
      <c r="B476" s="305"/>
      <c r="C476" s="305"/>
      <c r="D476" s="305"/>
      <c r="E476" s="305"/>
      <c r="F476" s="305"/>
      <c r="G476" s="305"/>
      <c r="H476" s="305"/>
      <c r="I476" s="305"/>
      <c r="J476" s="305"/>
      <c r="K476" s="305"/>
      <c r="L476" s="305"/>
      <c r="M476" s="305"/>
      <c r="N476" s="305"/>
      <c r="O476" s="305"/>
      <c r="P476" s="305"/>
      <c r="Q476" s="305"/>
      <c r="R476" s="305"/>
      <c r="S476" s="127"/>
      <c r="T476" s="305"/>
      <c r="U476" s="305"/>
      <c r="V476" s="305"/>
      <c r="W476" s="305"/>
      <c r="X476" s="305"/>
      <c r="Y476" s="305"/>
      <c r="Z476" s="305"/>
      <c r="AA476" s="305"/>
      <c r="AB476" s="305"/>
      <c r="AC476" s="305"/>
    </row>
    <row r="477" spans="1:29" ht="14.25" x14ac:dyDescent="0.2">
      <c r="A477" s="305"/>
      <c r="B477" s="305"/>
      <c r="C477" s="305"/>
      <c r="D477" s="305"/>
      <c r="E477" s="305"/>
      <c r="F477" s="305"/>
      <c r="G477" s="305"/>
      <c r="H477" s="305"/>
      <c r="I477" s="305"/>
      <c r="J477" s="305"/>
      <c r="K477" s="305"/>
      <c r="L477" s="305"/>
      <c r="M477" s="305"/>
      <c r="N477" s="305"/>
      <c r="O477" s="305"/>
      <c r="P477" s="305"/>
      <c r="Q477" s="305"/>
      <c r="R477" s="305"/>
      <c r="S477" s="127"/>
      <c r="T477" s="305"/>
      <c r="U477" s="305"/>
      <c r="V477" s="305"/>
      <c r="W477" s="305"/>
      <c r="X477" s="305"/>
      <c r="Y477" s="305"/>
      <c r="Z477" s="305"/>
      <c r="AA477" s="305"/>
      <c r="AB477" s="305"/>
      <c r="AC477" s="305"/>
    </row>
    <row r="478" spans="1:29" ht="14.25" x14ac:dyDescent="0.2">
      <c r="A478" s="305"/>
      <c r="B478" s="305"/>
      <c r="C478" s="305"/>
      <c r="D478" s="305"/>
      <c r="E478" s="305"/>
      <c r="F478" s="305"/>
      <c r="G478" s="305"/>
      <c r="H478" s="305"/>
      <c r="I478" s="305"/>
      <c r="J478" s="305"/>
      <c r="K478" s="305"/>
      <c r="L478" s="305"/>
      <c r="M478" s="305"/>
      <c r="N478" s="305"/>
      <c r="O478" s="305"/>
      <c r="P478" s="305"/>
      <c r="Q478" s="305"/>
      <c r="R478" s="305"/>
      <c r="S478" s="127"/>
      <c r="T478" s="305"/>
      <c r="U478" s="305"/>
      <c r="V478" s="305"/>
      <c r="W478" s="305"/>
      <c r="X478" s="305"/>
      <c r="Y478" s="305"/>
      <c r="Z478" s="305"/>
      <c r="AA478" s="305"/>
      <c r="AB478" s="305"/>
      <c r="AC478" s="305"/>
    </row>
    <row r="479" spans="1:29" ht="14.25" x14ac:dyDescent="0.2">
      <c r="A479" s="305"/>
      <c r="B479" s="305"/>
      <c r="C479" s="305"/>
      <c r="D479" s="305"/>
      <c r="E479" s="305"/>
      <c r="F479" s="305"/>
      <c r="G479" s="305"/>
      <c r="H479" s="305"/>
      <c r="I479" s="305"/>
      <c r="J479" s="305"/>
      <c r="K479" s="305"/>
      <c r="L479" s="305"/>
      <c r="M479" s="305"/>
      <c r="N479" s="305"/>
      <c r="O479" s="305"/>
      <c r="P479" s="305"/>
      <c r="Q479" s="305"/>
      <c r="R479" s="305"/>
      <c r="S479" s="127"/>
      <c r="T479" s="305"/>
      <c r="U479" s="305"/>
      <c r="V479" s="305"/>
      <c r="W479" s="305"/>
      <c r="X479" s="305"/>
      <c r="Y479" s="305"/>
      <c r="Z479" s="305"/>
      <c r="AA479" s="305"/>
      <c r="AB479" s="305"/>
      <c r="AC479" s="305"/>
    </row>
    <row r="480" spans="1:29" ht="14.25" x14ac:dyDescent="0.2">
      <c r="A480" s="305"/>
      <c r="B480" s="305"/>
      <c r="C480" s="305"/>
      <c r="D480" s="305"/>
      <c r="E480" s="305"/>
      <c r="F480" s="305"/>
      <c r="G480" s="305"/>
      <c r="H480" s="305"/>
      <c r="I480" s="305"/>
      <c r="J480" s="305"/>
      <c r="K480" s="305"/>
      <c r="L480" s="305"/>
      <c r="M480" s="305"/>
      <c r="N480" s="305"/>
      <c r="O480" s="305"/>
      <c r="P480" s="305"/>
      <c r="Q480" s="305"/>
      <c r="R480" s="305"/>
      <c r="S480" s="127"/>
      <c r="T480" s="305"/>
      <c r="U480" s="305"/>
      <c r="V480" s="305"/>
      <c r="W480" s="305"/>
      <c r="X480" s="305"/>
      <c r="Y480" s="305"/>
      <c r="Z480" s="305"/>
      <c r="AA480" s="305"/>
      <c r="AB480" s="305"/>
      <c r="AC480" s="305"/>
    </row>
    <row r="481" spans="1:29" ht="14.25" x14ac:dyDescent="0.2">
      <c r="A481" s="305"/>
      <c r="B481" s="305"/>
      <c r="C481" s="305"/>
      <c r="D481" s="305"/>
      <c r="E481" s="305"/>
      <c r="F481" s="305"/>
      <c r="G481" s="305"/>
      <c r="H481" s="305"/>
      <c r="I481" s="305"/>
      <c r="J481" s="305"/>
      <c r="K481" s="305"/>
      <c r="L481" s="305"/>
      <c r="M481" s="305"/>
      <c r="N481" s="305"/>
      <c r="O481" s="305"/>
      <c r="P481" s="305"/>
      <c r="Q481" s="305"/>
      <c r="R481" s="305"/>
      <c r="S481" s="127"/>
      <c r="T481" s="305"/>
      <c r="U481" s="305"/>
      <c r="V481" s="305"/>
      <c r="W481" s="305"/>
      <c r="X481" s="305"/>
      <c r="Y481" s="305"/>
      <c r="Z481" s="305"/>
      <c r="AA481" s="305"/>
      <c r="AB481" s="305"/>
      <c r="AC481" s="305"/>
    </row>
    <row r="482" spans="1:29" ht="14.25" x14ac:dyDescent="0.2">
      <c r="A482" s="305"/>
      <c r="B482" s="305"/>
      <c r="C482" s="305"/>
      <c r="D482" s="305"/>
      <c r="E482" s="305"/>
      <c r="F482" s="305"/>
      <c r="G482" s="305"/>
      <c r="H482" s="305"/>
      <c r="I482" s="305"/>
      <c r="J482" s="305"/>
      <c r="K482" s="305"/>
      <c r="L482" s="305"/>
      <c r="M482" s="305"/>
      <c r="N482" s="305"/>
      <c r="O482" s="305"/>
      <c r="P482" s="305"/>
      <c r="Q482" s="305"/>
      <c r="R482" s="305"/>
      <c r="S482" s="127"/>
      <c r="T482" s="305"/>
      <c r="U482" s="305"/>
      <c r="V482" s="305"/>
      <c r="W482" s="305"/>
      <c r="X482" s="305"/>
      <c r="Y482" s="305"/>
      <c r="Z482" s="305"/>
      <c r="AA482" s="305"/>
      <c r="AB482" s="305"/>
      <c r="AC482" s="305"/>
    </row>
    <row r="483" spans="1:29" ht="14.25" x14ac:dyDescent="0.2">
      <c r="A483" s="305"/>
      <c r="B483" s="305"/>
      <c r="C483" s="305"/>
      <c r="D483" s="305"/>
      <c r="E483" s="305"/>
      <c r="F483" s="305"/>
      <c r="G483" s="305"/>
      <c r="H483" s="305"/>
      <c r="I483" s="305"/>
      <c r="J483" s="305"/>
      <c r="K483" s="305"/>
      <c r="L483" s="305"/>
      <c r="M483" s="305"/>
      <c r="N483" s="305"/>
      <c r="O483" s="305"/>
      <c r="P483" s="305"/>
      <c r="Q483" s="305"/>
      <c r="R483" s="305"/>
      <c r="S483" s="127"/>
      <c r="T483" s="305"/>
      <c r="U483" s="305"/>
      <c r="V483" s="305"/>
      <c r="W483" s="305"/>
      <c r="X483" s="305"/>
      <c r="Y483" s="305"/>
      <c r="Z483" s="305"/>
      <c r="AA483" s="305"/>
      <c r="AB483" s="305"/>
      <c r="AC483" s="305"/>
    </row>
    <row r="484" spans="1:29" ht="14.25" x14ac:dyDescent="0.2">
      <c r="A484" s="305"/>
      <c r="B484" s="305"/>
      <c r="C484" s="305"/>
      <c r="D484" s="305"/>
      <c r="E484" s="305"/>
      <c r="F484" s="305"/>
      <c r="G484" s="305"/>
      <c r="H484" s="305"/>
      <c r="I484" s="305"/>
      <c r="J484" s="305"/>
      <c r="K484" s="305"/>
      <c r="L484" s="305"/>
      <c r="M484" s="305"/>
      <c r="N484" s="305"/>
      <c r="O484" s="305"/>
      <c r="P484" s="305"/>
      <c r="Q484" s="305"/>
      <c r="R484" s="305"/>
      <c r="S484" s="127"/>
      <c r="T484" s="305"/>
      <c r="U484" s="305"/>
      <c r="V484" s="305"/>
      <c r="W484" s="305"/>
      <c r="X484" s="305"/>
      <c r="Y484" s="305"/>
      <c r="Z484" s="305"/>
      <c r="AA484" s="305"/>
      <c r="AB484" s="305"/>
      <c r="AC484" s="305"/>
    </row>
    <row r="485" spans="1:29" ht="14.25" x14ac:dyDescent="0.2">
      <c r="A485" s="305"/>
      <c r="B485" s="305"/>
      <c r="C485" s="305"/>
      <c r="D485" s="305"/>
      <c r="E485" s="305"/>
      <c r="F485" s="305"/>
      <c r="G485" s="305"/>
      <c r="H485" s="305"/>
      <c r="I485" s="305"/>
      <c r="J485" s="305"/>
      <c r="K485" s="305"/>
      <c r="L485" s="305"/>
      <c r="M485" s="305"/>
      <c r="N485" s="305"/>
      <c r="O485" s="305"/>
      <c r="P485" s="305"/>
      <c r="Q485" s="305"/>
      <c r="R485" s="305"/>
      <c r="S485" s="127"/>
      <c r="T485" s="305"/>
      <c r="U485" s="305"/>
      <c r="V485" s="305"/>
      <c r="W485" s="305"/>
      <c r="X485" s="305"/>
      <c r="Y485" s="305"/>
      <c r="Z485" s="305"/>
      <c r="AA485" s="305"/>
      <c r="AB485" s="305"/>
      <c r="AC485" s="305"/>
    </row>
    <row r="486" spans="1:29" ht="14.25" x14ac:dyDescent="0.2">
      <c r="A486" s="305"/>
      <c r="B486" s="305"/>
      <c r="C486" s="305"/>
      <c r="D486" s="305"/>
      <c r="E486" s="305"/>
      <c r="F486" s="305"/>
      <c r="G486" s="305"/>
      <c r="H486" s="305"/>
      <c r="I486" s="305"/>
      <c r="J486" s="305"/>
      <c r="K486" s="305"/>
      <c r="L486" s="305"/>
      <c r="M486" s="305"/>
      <c r="N486" s="305"/>
      <c r="O486" s="305"/>
      <c r="P486" s="305"/>
      <c r="Q486" s="305"/>
      <c r="R486" s="305"/>
      <c r="S486" s="127"/>
      <c r="T486" s="305"/>
      <c r="U486" s="305"/>
      <c r="V486" s="305"/>
      <c r="W486" s="305"/>
      <c r="X486" s="305"/>
      <c r="Y486" s="305"/>
      <c r="Z486" s="305"/>
      <c r="AA486" s="305"/>
      <c r="AB486" s="305"/>
      <c r="AC486" s="305"/>
    </row>
    <row r="487" spans="1:29" ht="14.25" x14ac:dyDescent="0.2">
      <c r="A487" s="305"/>
      <c r="B487" s="305"/>
      <c r="C487" s="305"/>
      <c r="D487" s="305"/>
      <c r="E487" s="305"/>
      <c r="F487" s="305"/>
      <c r="G487" s="305"/>
      <c r="H487" s="305"/>
      <c r="I487" s="305"/>
      <c r="J487" s="305"/>
      <c r="K487" s="305"/>
      <c r="L487" s="305"/>
      <c r="M487" s="305"/>
      <c r="N487" s="305"/>
      <c r="O487" s="305"/>
      <c r="P487" s="305"/>
      <c r="Q487" s="305"/>
      <c r="R487" s="305"/>
      <c r="S487" s="127"/>
      <c r="T487" s="305"/>
      <c r="U487" s="305"/>
      <c r="V487" s="305"/>
      <c r="W487" s="305"/>
      <c r="X487" s="305"/>
      <c r="Y487" s="305"/>
      <c r="Z487" s="305"/>
      <c r="AA487" s="305"/>
      <c r="AB487" s="305"/>
      <c r="AC487" s="305"/>
    </row>
    <row r="488" spans="1:29" ht="14.25" x14ac:dyDescent="0.2">
      <c r="A488" s="305"/>
      <c r="B488" s="305"/>
      <c r="C488" s="305"/>
      <c r="D488" s="305"/>
      <c r="E488" s="305"/>
      <c r="F488" s="305"/>
      <c r="G488" s="305"/>
      <c r="H488" s="305"/>
      <c r="I488" s="305"/>
      <c r="J488" s="305"/>
      <c r="K488" s="305"/>
      <c r="L488" s="305"/>
      <c r="M488" s="305"/>
      <c r="N488" s="305"/>
      <c r="O488" s="305"/>
      <c r="P488" s="305"/>
      <c r="Q488" s="305"/>
      <c r="R488" s="305"/>
      <c r="S488" s="127"/>
      <c r="T488" s="305"/>
      <c r="U488" s="305"/>
      <c r="V488" s="305"/>
      <c r="W488" s="305"/>
      <c r="X488" s="305"/>
      <c r="Y488" s="305"/>
      <c r="Z488" s="305"/>
      <c r="AA488" s="305"/>
      <c r="AB488" s="305"/>
      <c r="AC488" s="305"/>
    </row>
    <row r="489" spans="1:29" ht="14.25" x14ac:dyDescent="0.2">
      <c r="A489" s="305"/>
      <c r="B489" s="305"/>
      <c r="C489" s="305"/>
      <c r="D489" s="305"/>
      <c r="E489" s="305"/>
      <c r="F489" s="305"/>
      <c r="G489" s="305"/>
      <c r="H489" s="305"/>
      <c r="I489" s="305"/>
      <c r="J489" s="305"/>
      <c r="K489" s="305"/>
      <c r="L489" s="305"/>
      <c r="M489" s="305"/>
      <c r="N489" s="305"/>
      <c r="O489" s="305"/>
      <c r="P489" s="305"/>
      <c r="Q489" s="305"/>
      <c r="R489" s="305"/>
      <c r="S489" s="127"/>
      <c r="T489" s="305"/>
      <c r="U489" s="305"/>
      <c r="V489" s="305"/>
      <c r="W489" s="305"/>
      <c r="X489" s="305"/>
      <c r="Y489" s="305"/>
      <c r="Z489" s="305"/>
      <c r="AA489" s="305"/>
      <c r="AB489" s="305"/>
      <c r="AC489" s="305"/>
    </row>
    <row r="490" spans="1:29" ht="14.25" x14ac:dyDescent="0.2">
      <c r="A490" s="305"/>
      <c r="B490" s="305"/>
      <c r="C490" s="305"/>
      <c r="D490" s="305"/>
      <c r="E490" s="305"/>
      <c r="F490" s="305"/>
      <c r="G490" s="305"/>
      <c r="H490" s="305"/>
      <c r="I490" s="305"/>
      <c r="J490" s="305"/>
      <c r="K490" s="305"/>
      <c r="L490" s="305"/>
      <c r="M490" s="305"/>
      <c r="N490" s="305"/>
      <c r="O490" s="305"/>
      <c r="P490" s="305"/>
      <c r="Q490" s="305"/>
      <c r="R490" s="305"/>
      <c r="S490" s="127"/>
      <c r="T490" s="305"/>
      <c r="U490" s="305"/>
      <c r="V490" s="305"/>
      <c r="W490" s="305"/>
      <c r="X490" s="305"/>
      <c r="Y490" s="305"/>
      <c r="Z490" s="305"/>
      <c r="AA490" s="305"/>
      <c r="AB490" s="305"/>
      <c r="AC490" s="305"/>
    </row>
    <row r="491" spans="1:29" ht="14.25" x14ac:dyDescent="0.2">
      <c r="A491" s="305"/>
      <c r="B491" s="305"/>
      <c r="C491" s="305"/>
      <c r="D491" s="305"/>
      <c r="E491" s="305"/>
      <c r="F491" s="305"/>
      <c r="G491" s="305"/>
      <c r="H491" s="305"/>
      <c r="I491" s="305"/>
      <c r="J491" s="305"/>
      <c r="K491" s="305"/>
      <c r="L491" s="305"/>
      <c r="M491" s="305"/>
      <c r="N491" s="305"/>
      <c r="O491" s="305"/>
      <c r="P491" s="305"/>
      <c r="Q491" s="305"/>
      <c r="R491" s="305"/>
      <c r="S491" s="127"/>
      <c r="T491" s="305"/>
      <c r="U491" s="305"/>
      <c r="V491" s="305"/>
      <c r="W491" s="305"/>
      <c r="X491" s="305"/>
      <c r="Y491" s="305"/>
      <c r="Z491" s="305"/>
      <c r="AA491" s="305"/>
      <c r="AB491" s="305"/>
      <c r="AC491" s="305"/>
    </row>
    <row r="492" spans="1:29" ht="14.25" x14ac:dyDescent="0.2">
      <c r="A492" s="305"/>
      <c r="B492" s="305"/>
      <c r="C492" s="305"/>
      <c r="D492" s="305"/>
      <c r="E492" s="305"/>
      <c r="F492" s="305"/>
      <c r="G492" s="305"/>
      <c r="H492" s="305"/>
      <c r="I492" s="305"/>
      <c r="J492" s="305"/>
      <c r="K492" s="305"/>
      <c r="L492" s="305"/>
      <c r="M492" s="305"/>
      <c r="N492" s="305"/>
      <c r="O492" s="305"/>
      <c r="P492" s="305"/>
      <c r="Q492" s="305"/>
      <c r="R492" s="305"/>
      <c r="S492" s="127"/>
      <c r="T492" s="305"/>
      <c r="U492" s="305"/>
      <c r="V492" s="305"/>
      <c r="W492" s="305"/>
      <c r="X492" s="305"/>
      <c r="Y492" s="305"/>
      <c r="Z492" s="305"/>
      <c r="AA492" s="305"/>
      <c r="AB492" s="305"/>
      <c r="AC492" s="305"/>
    </row>
    <row r="493" spans="1:29" ht="14.25" x14ac:dyDescent="0.2">
      <c r="A493" s="305"/>
      <c r="B493" s="305"/>
      <c r="C493" s="305"/>
      <c r="D493" s="305"/>
      <c r="E493" s="305"/>
      <c r="F493" s="305"/>
      <c r="G493" s="305"/>
      <c r="H493" s="305"/>
      <c r="I493" s="305"/>
      <c r="J493" s="305"/>
      <c r="K493" s="305"/>
      <c r="L493" s="305"/>
      <c r="M493" s="305"/>
      <c r="N493" s="305"/>
      <c r="O493" s="305"/>
      <c r="P493" s="305"/>
      <c r="Q493" s="305"/>
      <c r="R493" s="305"/>
      <c r="S493" s="127"/>
      <c r="T493" s="305"/>
      <c r="U493" s="305"/>
      <c r="V493" s="305"/>
      <c r="W493" s="305"/>
      <c r="X493" s="305"/>
      <c r="Y493" s="305"/>
      <c r="Z493" s="305"/>
      <c r="AA493" s="305"/>
      <c r="AB493" s="305"/>
      <c r="AC493" s="305"/>
    </row>
    <row r="494" spans="1:29" ht="14.25" x14ac:dyDescent="0.2">
      <c r="A494" s="305"/>
      <c r="B494" s="305"/>
      <c r="C494" s="305"/>
      <c r="D494" s="305"/>
      <c r="E494" s="305"/>
      <c r="F494" s="305"/>
      <c r="G494" s="305"/>
      <c r="H494" s="305"/>
      <c r="I494" s="305"/>
      <c r="J494" s="305"/>
      <c r="K494" s="305"/>
      <c r="L494" s="305"/>
      <c r="M494" s="305"/>
      <c r="N494" s="305"/>
      <c r="O494" s="305"/>
      <c r="P494" s="305"/>
      <c r="Q494" s="305"/>
      <c r="R494" s="305"/>
      <c r="S494" s="127"/>
      <c r="T494" s="305"/>
      <c r="U494" s="305"/>
      <c r="V494" s="305"/>
      <c r="W494" s="305"/>
      <c r="X494" s="305"/>
      <c r="Y494" s="305"/>
      <c r="Z494" s="305"/>
      <c r="AA494" s="305"/>
      <c r="AB494" s="305"/>
      <c r="AC494" s="305"/>
    </row>
    <row r="495" spans="1:29" ht="14.25" x14ac:dyDescent="0.2">
      <c r="A495" s="305"/>
      <c r="B495" s="305"/>
      <c r="C495" s="305"/>
      <c r="D495" s="305"/>
      <c r="E495" s="305"/>
      <c r="F495" s="305"/>
      <c r="G495" s="305"/>
      <c r="H495" s="305"/>
      <c r="I495" s="305"/>
      <c r="J495" s="305"/>
      <c r="K495" s="305"/>
      <c r="L495" s="305"/>
      <c r="M495" s="305"/>
      <c r="N495" s="305"/>
      <c r="O495" s="305"/>
      <c r="P495" s="305"/>
      <c r="Q495" s="305"/>
      <c r="R495" s="305"/>
      <c r="S495" s="127"/>
      <c r="T495" s="305"/>
      <c r="U495" s="305"/>
      <c r="V495" s="305"/>
      <c r="W495" s="305"/>
      <c r="X495" s="305"/>
      <c r="Y495" s="305"/>
      <c r="Z495" s="305"/>
      <c r="AA495" s="305"/>
      <c r="AB495" s="305"/>
      <c r="AC495" s="305"/>
    </row>
    <row r="496" spans="1:29" ht="14.25" x14ac:dyDescent="0.2">
      <c r="A496" s="305"/>
      <c r="B496" s="305"/>
      <c r="C496" s="305"/>
      <c r="D496" s="305"/>
      <c r="E496" s="305"/>
      <c r="F496" s="305"/>
      <c r="G496" s="305"/>
      <c r="H496" s="305"/>
      <c r="I496" s="305"/>
      <c r="J496" s="305"/>
      <c r="K496" s="305"/>
      <c r="L496" s="305"/>
      <c r="M496" s="305"/>
      <c r="N496" s="305"/>
      <c r="O496" s="305"/>
      <c r="P496" s="305"/>
      <c r="Q496" s="305"/>
      <c r="R496" s="305"/>
      <c r="S496" s="127"/>
      <c r="T496" s="305"/>
      <c r="U496" s="305"/>
      <c r="V496" s="305"/>
      <c r="W496" s="305"/>
      <c r="X496" s="305"/>
      <c r="Y496" s="305"/>
      <c r="Z496" s="305"/>
      <c r="AA496" s="305"/>
      <c r="AB496" s="305"/>
      <c r="AC496" s="305"/>
    </row>
    <row r="497" spans="1:29" ht="14.25" x14ac:dyDescent="0.2">
      <c r="A497" s="305"/>
      <c r="B497" s="305"/>
      <c r="C497" s="305"/>
      <c r="D497" s="305"/>
      <c r="E497" s="305"/>
      <c r="F497" s="305"/>
      <c r="G497" s="305"/>
      <c r="H497" s="305"/>
      <c r="I497" s="305"/>
      <c r="J497" s="305"/>
      <c r="K497" s="305"/>
      <c r="L497" s="305"/>
      <c r="M497" s="305"/>
      <c r="N497" s="305"/>
      <c r="O497" s="305"/>
      <c r="P497" s="305"/>
      <c r="Q497" s="305"/>
      <c r="R497" s="305"/>
      <c r="S497" s="127"/>
      <c r="T497" s="305"/>
      <c r="U497" s="305"/>
      <c r="V497" s="305"/>
      <c r="W497" s="305"/>
      <c r="X497" s="305"/>
      <c r="Y497" s="305"/>
      <c r="Z497" s="305"/>
      <c r="AA497" s="305"/>
      <c r="AB497" s="305"/>
      <c r="AC497" s="305"/>
    </row>
    <row r="498" spans="1:29" ht="14.25" x14ac:dyDescent="0.2">
      <c r="A498" s="305"/>
      <c r="B498" s="305"/>
      <c r="C498" s="305"/>
      <c r="D498" s="305"/>
      <c r="E498" s="305"/>
      <c r="F498" s="305"/>
      <c r="G498" s="305"/>
      <c r="H498" s="305"/>
      <c r="I498" s="305"/>
      <c r="J498" s="305"/>
      <c r="K498" s="305"/>
      <c r="L498" s="305"/>
      <c r="M498" s="305"/>
      <c r="N498" s="305"/>
      <c r="O498" s="305"/>
      <c r="P498" s="305"/>
      <c r="Q498" s="305"/>
      <c r="R498" s="305"/>
      <c r="S498" s="127"/>
      <c r="T498" s="305"/>
      <c r="U498" s="305"/>
      <c r="V498" s="305"/>
      <c r="W498" s="305"/>
      <c r="X498" s="305"/>
      <c r="Y498" s="305"/>
      <c r="Z498" s="305"/>
      <c r="AA498" s="305"/>
      <c r="AB498" s="305"/>
      <c r="AC498" s="305"/>
    </row>
    <row r="499" spans="1:29" ht="14.25" x14ac:dyDescent="0.2">
      <c r="A499" s="305"/>
      <c r="B499" s="305"/>
      <c r="C499" s="305"/>
      <c r="D499" s="305"/>
      <c r="E499" s="305"/>
      <c r="F499" s="305"/>
      <c r="G499" s="305"/>
      <c r="H499" s="305"/>
      <c r="I499" s="305"/>
      <c r="J499" s="305"/>
      <c r="K499" s="305"/>
      <c r="L499" s="305"/>
      <c r="M499" s="305"/>
      <c r="N499" s="305"/>
      <c r="O499" s="305"/>
      <c r="P499" s="305"/>
      <c r="Q499" s="305"/>
      <c r="R499" s="305"/>
      <c r="S499" s="127"/>
      <c r="T499" s="305"/>
      <c r="U499" s="305"/>
      <c r="V499" s="305"/>
      <c r="W499" s="305"/>
      <c r="X499" s="305"/>
      <c r="Y499" s="305"/>
      <c r="Z499" s="305"/>
      <c r="AA499" s="305"/>
      <c r="AB499" s="305"/>
      <c r="AC499" s="305"/>
    </row>
    <row r="500" spans="1:29" ht="14.25" x14ac:dyDescent="0.2">
      <c r="A500" s="305"/>
      <c r="B500" s="305"/>
      <c r="C500" s="305"/>
      <c r="D500" s="305"/>
      <c r="E500" s="305"/>
      <c r="F500" s="305"/>
      <c r="G500" s="305"/>
      <c r="H500" s="305"/>
      <c r="I500" s="305"/>
      <c r="J500" s="305"/>
      <c r="K500" s="305"/>
      <c r="L500" s="305"/>
      <c r="M500" s="305"/>
      <c r="N500" s="305"/>
      <c r="O500" s="305"/>
      <c r="P500" s="305"/>
      <c r="Q500" s="305"/>
      <c r="R500" s="305"/>
      <c r="S500" s="127"/>
      <c r="T500" s="305"/>
      <c r="U500" s="305"/>
      <c r="V500" s="305"/>
      <c r="W500" s="305"/>
      <c r="X500" s="305"/>
      <c r="Y500" s="305"/>
      <c r="Z500" s="305"/>
      <c r="AA500" s="305"/>
      <c r="AB500" s="305"/>
      <c r="AC500" s="305"/>
    </row>
    <row r="501" spans="1:29" ht="14.25" x14ac:dyDescent="0.2">
      <c r="A501" s="305"/>
      <c r="B501" s="305"/>
      <c r="C501" s="305"/>
      <c r="D501" s="305"/>
      <c r="E501" s="305"/>
      <c r="F501" s="305"/>
      <c r="G501" s="305"/>
      <c r="H501" s="305"/>
      <c r="I501" s="305"/>
      <c r="J501" s="305"/>
      <c r="K501" s="305"/>
      <c r="L501" s="305"/>
      <c r="M501" s="305"/>
      <c r="N501" s="305"/>
      <c r="O501" s="305"/>
      <c r="P501" s="305"/>
      <c r="Q501" s="305"/>
      <c r="R501" s="305"/>
      <c r="S501" s="127"/>
      <c r="T501" s="305"/>
      <c r="U501" s="305"/>
      <c r="V501" s="305"/>
      <c r="W501" s="305"/>
      <c r="X501" s="305"/>
      <c r="Y501" s="305"/>
      <c r="Z501" s="305"/>
      <c r="AA501" s="305"/>
      <c r="AB501" s="305"/>
      <c r="AC501" s="305"/>
    </row>
    <row r="502" spans="1:29" ht="14.25" x14ac:dyDescent="0.2">
      <c r="A502" s="305"/>
      <c r="B502" s="305"/>
      <c r="C502" s="305"/>
      <c r="D502" s="305"/>
      <c r="E502" s="305"/>
      <c r="F502" s="305"/>
      <c r="G502" s="305"/>
      <c r="H502" s="305"/>
      <c r="I502" s="305"/>
      <c r="J502" s="305"/>
      <c r="K502" s="305"/>
      <c r="L502" s="305"/>
      <c r="M502" s="305"/>
      <c r="N502" s="305"/>
      <c r="O502" s="305"/>
      <c r="P502" s="305"/>
      <c r="Q502" s="305"/>
      <c r="R502" s="305"/>
      <c r="S502" s="127"/>
      <c r="T502" s="305"/>
      <c r="U502" s="305"/>
      <c r="V502" s="305"/>
      <c r="W502" s="305"/>
      <c r="X502" s="305"/>
      <c r="Y502" s="305"/>
      <c r="Z502" s="305"/>
      <c r="AA502" s="305"/>
      <c r="AB502" s="305"/>
      <c r="AC502" s="305"/>
    </row>
    <row r="503" spans="1:29" ht="14.25" x14ac:dyDescent="0.2">
      <c r="A503" s="305"/>
      <c r="B503" s="305"/>
      <c r="C503" s="305"/>
      <c r="D503" s="305"/>
      <c r="E503" s="305"/>
      <c r="F503" s="305"/>
      <c r="G503" s="305"/>
      <c r="H503" s="305"/>
      <c r="I503" s="305"/>
      <c r="J503" s="305"/>
      <c r="K503" s="305"/>
      <c r="L503" s="305"/>
      <c r="M503" s="305"/>
      <c r="N503" s="305"/>
      <c r="O503" s="305"/>
      <c r="P503" s="305"/>
      <c r="Q503" s="305"/>
      <c r="R503" s="305"/>
      <c r="S503" s="127"/>
      <c r="T503" s="305"/>
      <c r="U503" s="305"/>
      <c r="V503" s="305"/>
      <c r="W503" s="305"/>
      <c r="X503" s="305"/>
      <c r="Y503" s="305"/>
      <c r="Z503" s="305"/>
      <c r="AA503" s="305"/>
      <c r="AB503" s="305"/>
      <c r="AC503" s="305"/>
    </row>
    <row r="504" spans="1:29" ht="14.25" x14ac:dyDescent="0.2">
      <c r="A504" s="305"/>
      <c r="B504" s="305"/>
      <c r="C504" s="305"/>
      <c r="D504" s="305"/>
      <c r="E504" s="305"/>
      <c r="F504" s="305"/>
      <c r="G504" s="305"/>
      <c r="H504" s="305"/>
      <c r="I504" s="305"/>
      <c r="J504" s="305"/>
      <c r="K504" s="305"/>
      <c r="L504" s="305"/>
      <c r="M504" s="305"/>
      <c r="N504" s="305"/>
      <c r="O504" s="305"/>
      <c r="P504" s="305"/>
      <c r="Q504" s="305"/>
      <c r="R504" s="305"/>
      <c r="S504" s="127"/>
      <c r="T504" s="305"/>
      <c r="U504" s="305"/>
      <c r="V504" s="305"/>
      <c r="W504" s="305"/>
      <c r="X504" s="305"/>
      <c r="Y504" s="305"/>
      <c r="Z504" s="305"/>
      <c r="AA504" s="305"/>
      <c r="AB504" s="305"/>
      <c r="AC504" s="305"/>
    </row>
    <row r="505" spans="1:29" ht="14.25" x14ac:dyDescent="0.2">
      <c r="A505" s="305"/>
      <c r="B505" s="305"/>
      <c r="C505" s="305"/>
      <c r="D505" s="305"/>
      <c r="E505" s="305"/>
      <c r="F505" s="305"/>
      <c r="G505" s="305"/>
      <c r="H505" s="305"/>
      <c r="I505" s="305"/>
      <c r="J505" s="305"/>
      <c r="K505" s="305"/>
      <c r="L505" s="305"/>
      <c r="M505" s="305"/>
      <c r="N505" s="305"/>
      <c r="O505" s="305"/>
      <c r="P505" s="305"/>
      <c r="Q505" s="305"/>
      <c r="R505" s="305"/>
      <c r="S505" s="127"/>
      <c r="T505" s="305"/>
      <c r="U505" s="305"/>
      <c r="V505" s="305"/>
      <c r="W505" s="305"/>
      <c r="X505" s="305"/>
      <c r="Y505" s="305"/>
      <c r="Z505" s="305"/>
      <c r="AA505" s="305"/>
      <c r="AB505" s="305"/>
      <c r="AC505" s="305"/>
    </row>
    <row r="506" spans="1:29" ht="14.25" x14ac:dyDescent="0.2">
      <c r="A506" s="305"/>
      <c r="B506" s="305"/>
      <c r="C506" s="305"/>
      <c r="D506" s="305"/>
      <c r="E506" s="305"/>
      <c r="F506" s="305"/>
      <c r="G506" s="305"/>
      <c r="H506" s="305"/>
      <c r="I506" s="305"/>
      <c r="J506" s="305"/>
      <c r="K506" s="305"/>
      <c r="L506" s="305"/>
      <c r="M506" s="305"/>
      <c r="N506" s="305"/>
      <c r="O506" s="305"/>
      <c r="P506" s="305"/>
      <c r="Q506" s="305"/>
      <c r="R506" s="305"/>
      <c r="S506" s="127"/>
      <c r="T506" s="305"/>
      <c r="U506" s="305"/>
      <c r="V506" s="305"/>
      <c r="W506" s="305"/>
      <c r="X506" s="305"/>
      <c r="Y506" s="305"/>
      <c r="Z506" s="305"/>
      <c r="AA506" s="305"/>
      <c r="AB506" s="305"/>
      <c r="AC506" s="305"/>
    </row>
    <row r="507" spans="1:29" ht="14.25" x14ac:dyDescent="0.2">
      <c r="A507" s="305"/>
      <c r="B507" s="305"/>
      <c r="C507" s="305"/>
      <c r="D507" s="305"/>
      <c r="E507" s="305"/>
      <c r="F507" s="305"/>
      <c r="G507" s="305"/>
      <c r="H507" s="305"/>
      <c r="I507" s="305"/>
      <c r="J507" s="305"/>
      <c r="K507" s="305"/>
      <c r="L507" s="305"/>
      <c r="M507" s="305"/>
      <c r="N507" s="305"/>
      <c r="O507" s="305"/>
      <c r="P507" s="305"/>
      <c r="Q507" s="305"/>
      <c r="R507" s="305"/>
      <c r="S507" s="127"/>
      <c r="T507" s="305"/>
      <c r="U507" s="305"/>
      <c r="V507" s="305"/>
      <c r="W507" s="305"/>
      <c r="X507" s="305"/>
      <c r="Y507" s="305"/>
      <c r="Z507" s="305"/>
      <c r="AA507" s="305"/>
      <c r="AB507" s="305"/>
      <c r="AC507" s="305"/>
    </row>
    <row r="508" spans="1:29" ht="14.25" x14ac:dyDescent="0.2">
      <c r="A508" s="305"/>
      <c r="B508" s="305"/>
      <c r="C508" s="305"/>
      <c r="D508" s="305"/>
      <c r="E508" s="305"/>
      <c r="F508" s="305"/>
      <c r="G508" s="305"/>
      <c r="H508" s="305"/>
      <c r="I508" s="305"/>
      <c r="J508" s="305"/>
      <c r="K508" s="305"/>
      <c r="L508" s="305"/>
      <c r="M508" s="305"/>
      <c r="N508" s="305"/>
      <c r="O508" s="305"/>
      <c r="P508" s="305"/>
      <c r="Q508" s="305"/>
      <c r="R508" s="305"/>
      <c r="S508" s="127"/>
      <c r="T508" s="305"/>
      <c r="U508" s="305"/>
      <c r="V508" s="305"/>
      <c r="W508" s="305"/>
      <c r="X508" s="305"/>
      <c r="Y508" s="305"/>
      <c r="Z508" s="305"/>
      <c r="AA508" s="305"/>
      <c r="AB508" s="305"/>
      <c r="AC508" s="305"/>
    </row>
    <row r="509" spans="1:29" ht="14.25" x14ac:dyDescent="0.2">
      <c r="A509" s="305"/>
      <c r="B509" s="305"/>
      <c r="C509" s="305"/>
      <c r="D509" s="305"/>
      <c r="E509" s="305"/>
      <c r="F509" s="305"/>
      <c r="G509" s="305"/>
      <c r="H509" s="305"/>
      <c r="I509" s="305"/>
      <c r="J509" s="305"/>
      <c r="K509" s="305"/>
      <c r="L509" s="305"/>
      <c r="M509" s="305"/>
      <c r="N509" s="305"/>
      <c r="O509" s="305"/>
      <c r="P509" s="305"/>
      <c r="Q509" s="305"/>
      <c r="R509" s="305"/>
      <c r="S509" s="127"/>
      <c r="T509" s="305"/>
      <c r="U509" s="305"/>
      <c r="V509" s="305"/>
      <c r="W509" s="305"/>
      <c r="X509" s="305"/>
      <c r="Y509" s="305"/>
      <c r="Z509" s="305"/>
      <c r="AA509" s="305"/>
      <c r="AB509" s="305"/>
      <c r="AC509" s="305"/>
    </row>
    <row r="510" spans="1:29" ht="14.25" x14ac:dyDescent="0.2">
      <c r="A510" s="305"/>
      <c r="B510" s="305"/>
      <c r="C510" s="305"/>
      <c r="D510" s="305"/>
      <c r="E510" s="305"/>
      <c r="F510" s="305"/>
      <c r="G510" s="305"/>
      <c r="H510" s="305"/>
      <c r="I510" s="305"/>
      <c r="J510" s="305"/>
      <c r="K510" s="305"/>
      <c r="L510" s="305"/>
      <c r="M510" s="305"/>
      <c r="N510" s="305"/>
      <c r="O510" s="305"/>
      <c r="P510" s="305"/>
      <c r="Q510" s="305"/>
      <c r="R510" s="305"/>
      <c r="S510" s="127"/>
      <c r="T510" s="305"/>
      <c r="U510" s="305"/>
      <c r="V510" s="305"/>
      <c r="W510" s="305"/>
      <c r="X510" s="305"/>
      <c r="Y510" s="305"/>
      <c r="Z510" s="305"/>
      <c r="AA510" s="305"/>
      <c r="AB510" s="305"/>
      <c r="AC510" s="305"/>
    </row>
    <row r="511" spans="1:29" ht="14.25" x14ac:dyDescent="0.2">
      <c r="A511" s="305"/>
      <c r="B511" s="305"/>
      <c r="C511" s="305"/>
      <c r="D511" s="305"/>
      <c r="E511" s="305"/>
      <c r="F511" s="305"/>
      <c r="G511" s="305"/>
      <c r="H511" s="305"/>
      <c r="I511" s="305"/>
      <c r="J511" s="305"/>
      <c r="K511" s="305"/>
      <c r="L511" s="305"/>
      <c r="M511" s="305"/>
      <c r="N511" s="305"/>
      <c r="O511" s="305"/>
      <c r="P511" s="305"/>
      <c r="Q511" s="305"/>
      <c r="R511" s="305"/>
      <c r="S511" s="127"/>
      <c r="T511" s="305"/>
      <c r="U511" s="305"/>
      <c r="V511" s="305"/>
      <c r="W511" s="305"/>
      <c r="X511" s="305"/>
      <c r="Y511" s="305"/>
      <c r="Z511" s="305"/>
      <c r="AA511" s="305"/>
      <c r="AB511" s="305"/>
      <c r="AC511" s="305"/>
    </row>
    <row r="512" spans="1:29" ht="14.25" x14ac:dyDescent="0.2">
      <c r="A512" s="305"/>
      <c r="B512" s="305"/>
      <c r="C512" s="305"/>
      <c r="D512" s="305"/>
      <c r="E512" s="305"/>
      <c r="F512" s="305"/>
      <c r="G512" s="305"/>
      <c r="H512" s="305"/>
      <c r="I512" s="305"/>
      <c r="J512" s="305"/>
      <c r="K512" s="305"/>
      <c r="L512" s="305"/>
      <c r="M512" s="305"/>
      <c r="N512" s="305"/>
      <c r="O512" s="305"/>
      <c r="P512" s="305"/>
      <c r="Q512" s="305"/>
      <c r="R512" s="305"/>
      <c r="S512" s="127"/>
      <c r="T512" s="305"/>
      <c r="U512" s="305"/>
      <c r="V512" s="305"/>
      <c r="W512" s="305"/>
      <c r="X512" s="305"/>
      <c r="Y512" s="305"/>
      <c r="Z512" s="305"/>
      <c r="AA512" s="305"/>
      <c r="AB512" s="305"/>
      <c r="AC512" s="305"/>
    </row>
    <row r="513" spans="1:29" ht="14.25" x14ac:dyDescent="0.2">
      <c r="A513" s="305"/>
      <c r="B513" s="305"/>
      <c r="C513" s="305"/>
      <c r="D513" s="305"/>
      <c r="E513" s="305"/>
      <c r="F513" s="305"/>
      <c r="G513" s="305"/>
      <c r="H513" s="305"/>
      <c r="I513" s="305"/>
      <c r="J513" s="305"/>
      <c r="K513" s="305"/>
      <c r="L513" s="305"/>
      <c r="M513" s="305"/>
      <c r="N513" s="305"/>
      <c r="O513" s="305"/>
      <c r="P513" s="305"/>
      <c r="Q513" s="305"/>
      <c r="R513" s="305"/>
      <c r="S513" s="127"/>
      <c r="T513" s="305"/>
      <c r="U513" s="305"/>
      <c r="V513" s="305"/>
      <c r="W513" s="305"/>
      <c r="X513" s="305"/>
      <c r="Y513" s="305"/>
      <c r="Z513" s="305"/>
      <c r="AA513" s="305"/>
      <c r="AB513" s="305"/>
      <c r="AC513" s="305"/>
    </row>
    <row r="514" spans="1:29" ht="14.25" x14ac:dyDescent="0.2">
      <c r="A514" s="305"/>
      <c r="B514" s="305"/>
      <c r="C514" s="305"/>
      <c r="D514" s="305"/>
      <c r="E514" s="305"/>
      <c r="F514" s="305"/>
      <c r="G514" s="305"/>
      <c r="H514" s="305"/>
      <c r="I514" s="305"/>
      <c r="J514" s="305"/>
      <c r="K514" s="305"/>
      <c r="L514" s="305"/>
      <c r="M514" s="305"/>
      <c r="N514" s="305"/>
      <c r="O514" s="305"/>
      <c r="P514" s="305"/>
      <c r="Q514" s="305"/>
      <c r="R514" s="305"/>
      <c r="S514" s="127"/>
      <c r="T514" s="305"/>
      <c r="U514" s="305"/>
      <c r="V514" s="305"/>
      <c r="W514" s="305"/>
      <c r="X514" s="305"/>
      <c r="Y514" s="305"/>
      <c r="Z514" s="305"/>
      <c r="AA514" s="305"/>
      <c r="AB514" s="305"/>
      <c r="AC514" s="305"/>
    </row>
    <row r="515" spans="1:29" ht="14.25" x14ac:dyDescent="0.2">
      <c r="A515" s="305"/>
      <c r="B515" s="305"/>
      <c r="C515" s="305"/>
      <c r="D515" s="305"/>
      <c r="E515" s="305"/>
      <c r="F515" s="305"/>
      <c r="G515" s="305"/>
      <c r="H515" s="305"/>
      <c r="I515" s="305"/>
      <c r="J515" s="305"/>
      <c r="K515" s="305"/>
      <c r="L515" s="305"/>
      <c r="M515" s="305"/>
      <c r="N515" s="305"/>
      <c r="O515" s="305"/>
      <c r="P515" s="305"/>
      <c r="Q515" s="305"/>
      <c r="R515" s="305"/>
      <c r="S515" s="127"/>
      <c r="T515" s="305"/>
      <c r="U515" s="305"/>
      <c r="V515" s="305"/>
      <c r="W515" s="305"/>
      <c r="X515" s="305"/>
      <c r="Y515" s="305"/>
      <c r="Z515" s="305"/>
      <c r="AA515" s="305"/>
      <c r="AB515" s="305"/>
      <c r="AC515" s="305"/>
    </row>
    <row r="516" spans="1:29" ht="14.25" x14ac:dyDescent="0.2">
      <c r="A516" s="305"/>
      <c r="B516" s="305"/>
      <c r="C516" s="305"/>
      <c r="D516" s="305"/>
      <c r="E516" s="305"/>
      <c r="F516" s="305"/>
      <c r="G516" s="305"/>
      <c r="H516" s="305"/>
      <c r="I516" s="305"/>
      <c r="J516" s="305"/>
      <c r="K516" s="305"/>
      <c r="L516" s="305"/>
      <c r="M516" s="305"/>
      <c r="N516" s="305"/>
      <c r="O516" s="305"/>
      <c r="P516" s="305"/>
      <c r="Q516" s="305"/>
      <c r="R516" s="305"/>
      <c r="S516" s="127"/>
      <c r="T516" s="305"/>
      <c r="U516" s="305"/>
      <c r="V516" s="305"/>
      <c r="W516" s="305"/>
      <c r="X516" s="305"/>
      <c r="Y516" s="305"/>
      <c r="Z516" s="305"/>
      <c r="AA516" s="305"/>
      <c r="AB516" s="305"/>
      <c r="AC516" s="305"/>
    </row>
    <row r="517" spans="1:29" ht="14.25" x14ac:dyDescent="0.2">
      <c r="A517" s="305"/>
      <c r="B517" s="305"/>
      <c r="C517" s="305"/>
      <c r="D517" s="305"/>
      <c r="E517" s="305"/>
      <c r="F517" s="305"/>
      <c r="G517" s="305"/>
      <c r="H517" s="305"/>
      <c r="I517" s="305"/>
      <c r="J517" s="305"/>
      <c r="K517" s="305"/>
      <c r="L517" s="305"/>
      <c r="M517" s="305"/>
      <c r="N517" s="305"/>
      <c r="O517" s="305"/>
      <c r="P517" s="305"/>
      <c r="Q517" s="305"/>
      <c r="R517" s="305"/>
      <c r="S517" s="127"/>
      <c r="T517" s="305"/>
      <c r="U517" s="305"/>
      <c r="V517" s="305"/>
      <c r="W517" s="305"/>
      <c r="X517" s="305"/>
      <c r="Y517" s="305"/>
      <c r="Z517" s="305"/>
      <c r="AA517" s="305"/>
      <c r="AB517" s="305"/>
      <c r="AC517" s="305"/>
    </row>
    <row r="518" spans="1:29" ht="14.25" x14ac:dyDescent="0.2">
      <c r="A518" s="305"/>
      <c r="B518" s="305"/>
      <c r="C518" s="305"/>
      <c r="D518" s="305"/>
      <c r="E518" s="305"/>
      <c r="F518" s="305"/>
      <c r="G518" s="305"/>
      <c r="H518" s="305"/>
      <c r="I518" s="305"/>
      <c r="J518" s="305"/>
      <c r="K518" s="305"/>
      <c r="L518" s="305"/>
      <c r="M518" s="305"/>
      <c r="N518" s="305"/>
      <c r="O518" s="305"/>
      <c r="P518" s="305"/>
      <c r="Q518" s="305"/>
      <c r="R518" s="305"/>
      <c r="S518" s="127"/>
      <c r="T518" s="305"/>
      <c r="U518" s="305"/>
      <c r="V518" s="305"/>
      <c r="W518" s="305"/>
      <c r="X518" s="305"/>
      <c r="Y518" s="305"/>
      <c r="Z518" s="305"/>
      <c r="AA518" s="305"/>
      <c r="AB518" s="305"/>
      <c r="AC518" s="305"/>
    </row>
    <row r="519" spans="1:29" ht="14.25" x14ac:dyDescent="0.2">
      <c r="A519" s="305"/>
      <c r="B519" s="305"/>
      <c r="C519" s="305"/>
      <c r="D519" s="305"/>
      <c r="E519" s="305"/>
      <c r="F519" s="305"/>
      <c r="G519" s="305"/>
      <c r="H519" s="305"/>
      <c r="I519" s="305"/>
      <c r="J519" s="305"/>
      <c r="K519" s="305"/>
      <c r="L519" s="305"/>
      <c r="M519" s="305"/>
      <c r="N519" s="305"/>
      <c r="O519" s="305"/>
      <c r="P519" s="305"/>
      <c r="Q519" s="305"/>
      <c r="R519" s="305"/>
      <c r="S519" s="127"/>
      <c r="T519" s="305"/>
      <c r="U519" s="305"/>
      <c r="V519" s="305"/>
      <c r="W519" s="305"/>
      <c r="X519" s="305"/>
      <c r="Y519" s="305"/>
      <c r="Z519" s="305"/>
      <c r="AA519" s="305"/>
      <c r="AB519" s="305"/>
      <c r="AC519" s="305"/>
    </row>
    <row r="520" spans="1:29" ht="14.25" x14ac:dyDescent="0.2">
      <c r="A520" s="305"/>
      <c r="B520" s="305"/>
      <c r="C520" s="305"/>
      <c r="D520" s="305"/>
      <c r="E520" s="305"/>
      <c r="F520" s="305"/>
      <c r="G520" s="305"/>
      <c r="H520" s="305"/>
      <c r="I520" s="305"/>
      <c r="J520" s="305"/>
      <c r="K520" s="305"/>
      <c r="L520" s="305"/>
      <c r="M520" s="305"/>
      <c r="N520" s="305"/>
      <c r="O520" s="305"/>
      <c r="P520" s="305"/>
      <c r="Q520" s="305"/>
      <c r="R520" s="305"/>
      <c r="S520" s="127"/>
      <c r="T520" s="305"/>
      <c r="U520" s="305"/>
      <c r="V520" s="305"/>
      <c r="W520" s="305"/>
      <c r="X520" s="305"/>
      <c r="Y520" s="305"/>
      <c r="Z520" s="305"/>
      <c r="AA520" s="305"/>
      <c r="AB520" s="305"/>
      <c r="AC520" s="305"/>
    </row>
    <row r="521" spans="1:29" ht="14.25" x14ac:dyDescent="0.2">
      <c r="A521" s="305"/>
      <c r="B521" s="305"/>
      <c r="C521" s="305"/>
      <c r="D521" s="305"/>
      <c r="E521" s="305"/>
      <c r="F521" s="305"/>
      <c r="G521" s="305"/>
      <c r="H521" s="305"/>
      <c r="I521" s="305"/>
      <c r="J521" s="305"/>
      <c r="K521" s="305"/>
      <c r="L521" s="305"/>
      <c r="M521" s="305"/>
      <c r="N521" s="305"/>
      <c r="O521" s="305"/>
      <c r="P521" s="305"/>
      <c r="Q521" s="305"/>
      <c r="R521" s="305"/>
      <c r="S521" s="127"/>
      <c r="T521" s="305"/>
      <c r="U521" s="305"/>
      <c r="V521" s="305"/>
      <c r="W521" s="305"/>
      <c r="X521" s="305"/>
      <c r="Y521" s="305"/>
      <c r="Z521" s="305"/>
      <c r="AA521" s="305"/>
      <c r="AB521" s="305"/>
      <c r="AC521" s="305"/>
    </row>
    <row r="522" spans="1:29" ht="14.25" x14ac:dyDescent="0.2">
      <c r="A522" s="305"/>
      <c r="B522" s="305"/>
      <c r="C522" s="305"/>
      <c r="D522" s="305"/>
      <c r="E522" s="305"/>
      <c r="F522" s="305"/>
      <c r="G522" s="305"/>
      <c r="H522" s="305"/>
      <c r="I522" s="305"/>
      <c r="J522" s="305"/>
      <c r="K522" s="305"/>
      <c r="L522" s="305"/>
      <c r="M522" s="305"/>
      <c r="N522" s="305"/>
      <c r="O522" s="305"/>
      <c r="P522" s="305"/>
      <c r="Q522" s="305"/>
      <c r="R522" s="305"/>
      <c r="S522" s="127"/>
      <c r="T522" s="305"/>
      <c r="U522" s="305"/>
      <c r="V522" s="305"/>
      <c r="W522" s="305"/>
      <c r="X522" s="305"/>
      <c r="Y522" s="305"/>
      <c r="Z522" s="305"/>
      <c r="AA522" s="305"/>
      <c r="AB522" s="305"/>
      <c r="AC522" s="305"/>
    </row>
    <row r="523" spans="1:29" ht="14.25" x14ac:dyDescent="0.2">
      <c r="A523" s="305"/>
      <c r="B523" s="305"/>
      <c r="C523" s="305"/>
      <c r="D523" s="305"/>
      <c r="E523" s="305"/>
      <c r="F523" s="305"/>
      <c r="G523" s="305"/>
      <c r="H523" s="305"/>
      <c r="I523" s="305"/>
      <c r="J523" s="305"/>
      <c r="K523" s="305"/>
      <c r="L523" s="305"/>
      <c r="M523" s="305"/>
      <c r="N523" s="305"/>
      <c r="O523" s="305"/>
      <c r="P523" s="305"/>
      <c r="Q523" s="305"/>
      <c r="R523" s="305"/>
      <c r="S523" s="127"/>
      <c r="T523" s="305"/>
      <c r="U523" s="305"/>
      <c r="V523" s="305"/>
      <c r="W523" s="305"/>
      <c r="X523" s="305"/>
      <c r="Y523" s="305"/>
      <c r="Z523" s="305"/>
      <c r="AA523" s="305"/>
      <c r="AB523" s="305"/>
      <c r="AC523" s="305"/>
    </row>
    <row r="524" spans="1:29" ht="14.25" x14ac:dyDescent="0.2">
      <c r="A524" s="305"/>
      <c r="B524" s="305"/>
      <c r="C524" s="305"/>
      <c r="D524" s="305"/>
      <c r="E524" s="305"/>
      <c r="F524" s="305"/>
      <c r="G524" s="305"/>
      <c r="H524" s="305"/>
      <c r="I524" s="305"/>
      <c r="J524" s="305"/>
      <c r="K524" s="305"/>
      <c r="L524" s="305"/>
      <c r="M524" s="305"/>
      <c r="N524" s="305"/>
      <c r="O524" s="305"/>
      <c r="P524" s="305"/>
      <c r="Q524" s="305"/>
      <c r="R524" s="305"/>
      <c r="S524" s="127"/>
      <c r="T524" s="305"/>
      <c r="U524" s="305"/>
      <c r="V524" s="305"/>
      <c r="W524" s="305"/>
      <c r="X524" s="305"/>
      <c r="Y524" s="305"/>
      <c r="Z524" s="305"/>
      <c r="AA524" s="305"/>
      <c r="AB524" s="305"/>
      <c r="AC524" s="305"/>
    </row>
    <row r="525" spans="1:29" ht="14.25" x14ac:dyDescent="0.2">
      <c r="A525" s="305"/>
      <c r="B525" s="305"/>
      <c r="C525" s="305"/>
      <c r="D525" s="305"/>
      <c r="E525" s="305"/>
      <c r="F525" s="305"/>
      <c r="G525" s="305"/>
      <c r="H525" s="305"/>
      <c r="I525" s="305"/>
      <c r="J525" s="305"/>
      <c r="K525" s="305"/>
      <c r="L525" s="305"/>
      <c r="M525" s="305"/>
      <c r="N525" s="305"/>
      <c r="O525" s="305"/>
      <c r="P525" s="305"/>
      <c r="Q525" s="305"/>
      <c r="R525" s="305"/>
      <c r="S525" s="127"/>
      <c r="T525" s="305"/>
      <c r="U525" s="305"/>
      <c r="V525" s="305"/>
      <c r="W525" s="305"/>
      <c r="X525" s="305"/>
      <c r="Y525" s="305"/>
      <c r="Z525" s="305"/>
      <c r="AA525" s="305"/>
      <c r="AB525" s="305"/>
      <c r="AC525" s="305"/>
    </row>
    <row r="526" spans="1:29" ht="14.25" x14ac:dyDescent="0.2">
      <c r="A526" s="305"/>
      <c r="B526" s="305"/>
      <c r="C526" s="305"/>
      <c r="D526" s="305"/>
      <c r="E526" s="305"/>
      <c r="F526" s="305"/>
      <c r="G526" s="305"/>
      <c r="H526" s="305"/>
      <c r="I526" s="305"/>
      <c r="J526" s="305"/>
      <c r="K526" s="305"/>
      <c r="L526" s="305"/>
      <c r="M526" s="305"/>
      <c r="N526" s="305"/>
      <c r="O526" s="305"/>
      <c r="P526" s="305"/>
      <c r="Q526" s="305"/>
      <c r="R526" s="305"/>
      <c r="S526" s="127"/>
      <c r="T526" s="305"/>
      <c r="U526" s="305"/>
      <c r="V526" s="305"/>
      <c r="W526" s="305"/>
      <c r="X526" s="305"/>
      <c r="Y526" s="305"/>
      <c r="Z526" s="305"/>
      <c r="AA526" s="305"/>
      <c r="AB526" s="305"/>
      <c r="AC526" s="305"/>
    </row>
    <row r="527" spans="1:29" ht="14.25" x14ac:dyDescent="0.2">
      <c r="A527" s="305"/>
      <c r="B527" s="305"/>
      <c r="C527" s="305"/>
      <c r="D527" s="305"/>
      <c r="E527" s="305"/>
      <c r="F527" s="305"/>
      <c r="G527" s="305"/>
      <c r="H527" s="305"/>
      <c r="I527" s="305"/>
      <c r="J527" s="305"/>
      <c r="K527" s="305"/>
      <c r="L527" s="305"/>
      <c r="M527" s="305"/>
      <c r="N527" s="305"/>
      <c r="O527" s="305"/>
      <c r="P527" s="305"/>
      <c r="Q527" s="305"/>
      <c r="R527" s="305"/>
      <c r="S527" s="127"/>
      <c r="T527" s="305"/>
      <c r="U527" s="305"/>
      <c r="V527" s="305"/>
      <c r="W527" s="305"/>
      <c r="X527" s="305"/>
      <c r="Y527" s="305"/>
      <c r="Z527" s="305"/>
      <c r="AA527" s="305"/>
      <c r="AB527" s="305"/>
      <c r="AC527" s="305"/>
    </row>
    <row r="528" spans="1:29" ht="14.25" x14ac:dyDescent="0.2">
      <c r="A528" s="305"/>
      <c r="B528" s="305"/>
      <c r="C528" s="305"/>
      <c r="D528" s="305"/>
      <c r="E528" s="305"/>
      <c r="F528" s="305"/>
      <c r="G528" s="305"/>
      <c r="H528" s="305"/>
      <c r="I528" s="305"/>
      <c r="J528" s="305"/>
      <c r="K528" s="305"/>
      <c r="L528" s="305"/>
      <c r="M528" s="305"/>
      <c r="N528" s="305"/>
      <c r="O528" s="305"/>
      <c r="P528" s="305"/>
      <c r="Q528" s="305"/>
      <c r="R528" s="305"/>
      <c r="S528" s="127"/>
      <c r="T528" s="305"/>
      <c r="U528" s="305"/>
      <c r="V528" s="305"/>
      <c r="W528" s="305"/>
      <c r="X528" s="305"/>
      <c r="Y528" s="305"/>
      <c r="Z528" s="305"/>
      <c r="AA528" s="305"/>
      <c r="AB528" s="305"/>
      <c r="AC528" s="305"/>
    </row>
    <row r="529" spans="1:29" ht="14.25" x14ac:dyDescent="0.2">
      <c r="A529" s="305"/>
      <c r="B529" s="305"/>
      <c r="C529" s="305"/>
      <c r="D529" s="305"/>
      <c r="E529" s="305"/>
      <c r="F529" s="305"/>
      <c r="G529" s="305"/>
      <c r="H529" s="305"/>
      <c r="I529" s="305"/>
      <c r="J529" s="305"/>
      <c r="K529" s="305"/>
      <c r="L529" s="305"/>
      <c r="M529" s="305"/>
      <c r="N529" s="305"/>
      <c r="O529" s="305"/>
      <c r="P529" s="305"/>
      <c r="Q529" s="305"/>
      <c r="R529" s="305"/>
      <c r="S529" s="127"/>
      <c r="T529" s="305"/>
      <c r="U529" s="305"/>
      <c r="V529" s="305"/>
      <c r="W529" s="305"/>
      <c r="X529" s="305"/>
      <c r="Y529" s="305"/>
      <c r="Z529" s="305"/>
      <c r="AA529" s="305"/>
      <c r="AB529" s="305"/>
      <c r="AC529" s="305"/>
    </row>
    <row r="530" spans="1:29" ht="14.25" x14ac:dyDescent="0.2">
      <c r="A530" s="305"/>
      <c r="B530" s="305"/>
      <c r="C530" s="305"/>
      <c r="D530" s="305"/>
      <c r="E530" s="305"/>
      <c r="F530" s="305"/>
      <c r="G530" s="305"/>
      <c r="H530" s="305"/>
      <c r="I530" s="305"/>
      <c r="J530" s="305"/>
      <c r="K530" s="305"/>
      <c r="L530" s="305"/>
      <c r="M530" s="305"/>
      <c r="N530" s="305"/>
      <c r="O530" s="305"/>
      <c r="P530" s="305"/>
      <c r="Q530" s="305"/>
      <c r="R530" s="305"/>
      <c r="S530" s="127"/>
      <c r="T530" s="305"/>
      <c r="U530" s="305"/>
      <c r="V530" s="305"/>
      <c r="W530" s="305"/>
      <c r="X530" s="305"/>
      <c r="Y530" s="305"/>
      <c r="Z530" s="305"/>
      <c r="AA530" s="305"/>
      <c r="AB530" s="305"/>
      <c r="AC530" s="305"/>
    </row>
    <row r="531" spans="1:29" ht="14.25" x14ac:dyDescent="0.2">
      <c r="A531" s="305"/>
      <c r="B531" s="305"/>
      <c r="C531" s="305"/>
      <c r="D531" s="305"/>
      <c r="E531" s="305"/>
      <c r="F531" s="305"/>
      <c r="G531" s="305"/>
      <c r="H531" s="305"/>
      <c r="I531" s="305"/>
      <c r="J531" s="305"/>
      <c r="K531" s="305"/>
      <c r="L531" s="305"/>
      <c r="M531" s="305"/>
      <c r="N531" s="305"/>
      <c r="O531" s="305"/>
      <c r="P531" s="305"/>
      <c r="Q531" s="305"/>
      <c r="R531" s="305"/>
      <c r="S531" s="127"/>
      <c r="T531" s="305"/>
      <c r="U531" s="305"/>
      <c r="V531" s="305"/>
      <c r="W531" s="305"/>
      <c r="X531" s="305"/>
      <c r="Y531" s="305"/>
      <c r="Z531" s="305"/>
      <c r="AA531" s="305"/>
      <c r="AB531" s="305"/>
      <c r="AC531" s="305"/>
    </row>
    <row r="532" spans="1:29" ht="14.25" x14ac:dyDescent="0.2">
      <c r="A532" s="305"/>
      <c r="B532" s="305"/>
      <c r="C532" s="305"/>
      <c r="D532" s="305"/>
      <c r="E532" s="305"/>
      <c r="F532" s="305"/>
      <c r="G532" s="305"/>
      <c r="H532" s="305"/>
      <c r="I532" s="305"/>
      <c r="J532" s="305"/>
      <c r="K532" s="305"/>
      <c r="L532" s="305"/>
      <c r="M532" s="305"/>
      <c r="N532" s="305"/>
      <c r="O532" s="305"/>
      <c r="P532" s="305"/>
      <c r="Q532" s="305"/>
      <c r="R532" s="305"/>
      <c r="S532" s="127"/>
      <c r="T532" s="305"/>
      <c r="U532" s="305"/>
      <c r="V532" s="305"/>
      <c r="W532" s="305"/>
      <c r="X532" s="305"/>
      <c r="Y532" s="305"/>
      <c r="Z532" s="305"/>
      <c r="AA532" s="305"/>
      <c r="AB532" s="305"/>
      <c r="AC532" s="305"/>
    </row>
    <row r="533" spans="1:29" ht="14.25" x14ac:dyDescent="0.2">
      <c r="A533" s="305"/>
      <c r="B533" s="305"/>
      <c r="C533" s="305"/>
      <c r="D533" s="305"/>
      <c r="E533" s="305"/>
      <c r="F533" s="305"/>
      <c r="G533" s="305"/>
      <c r="H533" s="305"/>
      <c r="I533" s="305"/>
      <c r="J533" s="305"/>
      <c r="K533" s="305"/>
      <c r="L533" s="305"/>
      <c r="M533" s="305"/>
      <c r="N533" s="305"/>
      <c r="O533" s="305"/>
      <c r="P533" s="305"/>
      <c r="Q533" s="305"/>
      <c r="R533" s="305"/>
      <c r="S533" s="127"/>
      <c r="T533" s="305"/>
      <c r="U533" s="305"/>
      <c r="V533" s="305"/>
      <c r="W533" s="305"/>
      <c r="X533" s="305"/>
      <c r="Y533" s="305"/>
      <c r="Z533" s="305"/>
      <c r="AA533" s="305"/>
      <c r="AB533" s="305"/>
      <c r="AC533" s="305"/>
    </row>
    <row r="534" spans="1:29" ht="14.25" x14ac:dyDescent="0.2">
      <c r="A534" s="305"/>
      <c r="B534" s="305"/>
      <c r="C534" s="305"/>
      <c r="D534" s="305"/>
      <c r="E534" s="305"/>
      <c r="F534" s="305"/>
      <c r="G534" s="305"/>
      <c r="H534" s="305"/>
      <c r="I534" s="305"/>
      <c r="J534" s="305"/>
      <c r="K534" s="305"/>
      <c r="L534" s="305"/>
      <c r="M534" s="305"/>
      <c r="N534" s="305"/>
      <c r="O534" s="305"/>
      <c r="P534" s="305"/>
      <c r="Q534" s="305"/>
      <c r="R534" s="305"/>
      <c r="S534" s="127"/>
      <c r="T534" s="305"/>
      <c r="U534" s="305"/>
      <c r="V534" s="305"/>
      <c r="W534" s="305"/>
      <c r="X534" s="305"/>
      <c r="Y534" s="305"/>
      <c r="Z534" s="305"/>
      <c r="AA534" s="305"/>
      <c r="AB534" s="305"/>
      <c r="AC534" s="305"/>
    </row>
    <row r="535" spans="1:29" ht="14.25" x14ac:dyDescent="0.2">
      <c r="A535" s="305"/>
      <c r="B535" s="305"/>
      <c r="C535" s="305"/>
      <c r="D535" s="305"/>
      <c r="E535" s="305"/>
      <c r="F535" s="305"/>
      <c r="G535" s="305"/>
      <c r="H535" s="305"/>
      <c r="I535" s="305"/>
      <c r="J535" s="305"/>
      <c r="K535" s="305"/>
      <c r="L535" s="305"/>
      <c r="M535" s="305"/>
      <c r="N535" s="305"/>
      <c r="O535" s="305"/>
      <c r="P535" s="305"/>
      <c r="Q535" s="305"/>
      <c r="R535" s="305"/>
      <c r="S535" s="127"/>
      <c r="T535" s="305"/>
      <c r="U535" s="305"/>
      <c r="V535" s="305"/>
      <c r="W535" s="305"/>
      <c r="X535" s="305"/>
      <c r="Y535" s="305"/>
      <c r="Z535" s="305"/>
      <c r="AA535" s="305"/>
      <c r="AB535" s="305"/>
      <c r="AC535" s="305"/>
    </row>
    <row r="536" spans="1:29" ht="14.25" x14ac:dyDescent="0.2">
      <c r="A536" s="305"/>
      <c r="B536" s="305"/>
      <c r="C536" s="305"/>
      <c r="D536" s="305"/>
      <c r="E536" s="305"/>
      <c r="F536" s="305"/>
      <c r="G536" s="305"/>
      <c r="H536" s="305"/>
      <c r="I536" s="305"/>
      <c r="J536" s="305"/>
      <c r="K536" s="305"/>
      <c r="L536" s="305"/>
      <c r="M536" s="305"/>
      <c r="N536" s="305"/>
      <c r="O536" s="305"/>
      <c r="P536" s="305"/>
      <c r="Q536" s="305"/>
      <c r="R536" s="305"/>
      <c r="S536" s="127"/>
      <c r="T536" s="305"/>
      <c r="U536" s="305"/>
      <c r="V536" s="305"/>
      <c r="W536" s="305"/>
      <c r="X536" s="305"/>
      <c r="Y536" s="305"/>
      <c r="Z536" s="305"/>
      <c r="AA536" s="305"/>
      <c r="AB536" s="305"/>
      <c r="AC536" s="305"/>
    </row>
    <row r="537" spans="1:29" ht="14.25" x14ac:dyDescent="0.2">
      <c r="A537" s="305"/>
      <c r="B537" s="305"/>
      <c r="C537" s="305"/>
      <c r="D537" s="305"/>
      <c r="E537" s="305"/>
      <c r="F537" s="305"/>
      <c r="G537" s="305"/>
      <c r="H537" s="305"/>
      <c r="I537" s="305"/>
      <c r="J537" s="305"/>
      <c r="K537" s="305"/>
      <c r="L537" s="305"/>
      <c r="M537" s="305"/>
      <c r="N537" s="305"/>
      <c r="O537" s="305"/>
      <c r="P537" s="305"/>
      <c r="Q537" s="305"/>
      <c r="R537" s="305"/>
      <c r="S537" s="127"/>
      <c r="T537" s="305"/>
      <c r="U537" s="305"/>
      <c r="V537" s="305"/>
      <c r="W537" s="305"/>
      <c r="X537" s="305"/>
      <c r="Y537" s="305"/>
      <c r="Z537" s="305"/>
      <c r="AA537" s="305"/>
      <c r="AB537" s="305"/>
      <c r="AC537" s="305"/>
    </row>
    <row r="538" spans="1:29" ht="14.25" x14ac:dyDescent="0.2">
      <c r="A538" s="305"/>
      <c r="B538" s="305"/>
      <c r="C538" s="305"/>
      <c r="D538" s="305"/>
      <c r="E538" s="305"/>
      <c r="F538" s="305"/>
      <c r="G538" s="305"/>
      <c r="H538" s="305"/>
      <c r="I538" s="305"/>
      <c r="J538" s="305"/>
      <c r="K538" s="305"/>
      <c r="L538" s="305"/>
      <c r="M538" s="305"/>
      <c r="N538" s="305"/>
      <c r="O538" s="305"/>
      <c r="P538" s="305"/>
      <c r="Q538" s="305"/>
      <c r="R538" s="305"/>
      <c r="S538" s="127"/>
      <c r="T538" s="305"/>
      <c r="U538" s="305"/>
      <c r="V538" s="305"/>
      <c r="W538" s="305"/>
      <c r="X538" s="305"/>
      <c r="Y538" s="305"/>
      <c r="Z538" s="305"/>
      <c r="AA538" s="305"/>
      <c r="AB538" s="305"/>
      <c r="AC538" s="305"/>
    </row>
    <row r="539" spans="1:29" ht="14.25" x14ac:dyDescent="0.2">
      <c r="A539" s="305"/>
      <c r="B539" s="305"/>
      <c r="C539" s="305"/>
      <c r="D539" s="305"/>
      <c r="E539" s="305"/>
      <c r="F539" s="305"/>
      <c r="G539" s="305"/>
      <c r="H539" s="305"/>
      <c r="I539" s="305"/>
      <c r="J539" s="305"/>
      <c r="K539" s="305"/>
      <c r="L539" s="305"/>
      <c r="M539" s="305"/>
      <c r="N539" s="305"/>
      <c r="O539" s="305"/>
      <c r="P539" s="305"/>
      <c r="Q539" s="305"/>
      <c r="R539" s="305"/>
      <c r="S539" s="127"/>
      <c r="T539" s="305"/>
      <c r="U539" s="305"/>
      <c r="V539" s="305"/>
      <c r="W539" s="305"/>
      <c r="X539" s="305"/>
      <c r="Y539" s="305"/>
      <c r="Z539" s="305"/>
      <c r="AA539" s="305"/>
      <c r="AB539" s="305"/>
      <c r="AC539" s="305"/>
    </row>
    <row r="540" spans="1:29" ht="14.25" x14ac:dyDescent="0.2">
      <c r="A540" s="305"/>
      <c r="B540" s="305"/>
      <c r="C540" s="305"/>
      <c r="D540" s="305"/>
      <c r="E540" s="305"/>
      <c r="F540" s="305"/>
      <c r="G540" s="305"/>
      <c r="H540" s="305"/>
      <c r="I540" s="305"/>
      <c r="J540" s="305"/>
      <c r="K540" s="305"/>
      <c r="L540" s="305"/>
      <c r="M540" s="305"/>
      <c r="N540" s="305"/>
      <c r="O540" s="305"/>
      <c r="P540" s="305"/>
      <c r="Q540" s="305"/>
      <c r="R540" s="305"/>
      <c r="S540" s="127"/>
      <c r="T540" s="305"/>
      <c r="U540" s="305"/>
      <c r="V540" s="305"/>
      <c r="W540" s="305"/>
      <c r="X540" s="305"/>
      <c r="Y540" s="305"/>
      <c r="Z540" s="305"/>
      <c r="AA540" s="305"/>
      <c r="AB540" s="305"/>
      <c r="AC540" s="305"/>
    </row>
    <row r="541" spans="1:29" ht="14.25" x14ac:dyDescent="0.2">
      <c r="A541" s="305"/>
      <c r="B541" s="305"/>
      <c r="C541" s="305"/>
      <c r="D541" s="305"/>
      <c r="E541" s="305"/>
      <c r="F541" s="305"/>
      <c r="G541" s="305"/>
      <c r="H541" s="305"/>
      <c r="I541" s="305"/>
      <c r="J541" s="305"/>
      <c r="K541" s="305"/>
      <c r="L541" s="305"/>
      <c r="M541" s="305"/>
      <c r="N541" s="305"/>
      <c r="O541" s="305"/>
      <c r="P541" s="305"/>
      <c r="Q541" s="305"/>
      <c r="R541" s="305"/>
      <c r="S541" s="127"/>
      <c r="T541" s="305"/>
      <c r="U541" s="305"/>
      <c r="V541" s="305"/>
      <c r="W541" s="305"/>
      <c r="X541" s="305"/>
      <c r="Y541" s="305"/>
      <c r="Z541" s="305"/>
      <c r="AA541" s="305"/>
      <c r="AB541" s="305"/>
      <c r="AC541" s="305"/>
    </row>
    <row r="542" spans="1:29" ht="14.25" x14ac:dyDescent="0.2">
      <c r="A542" s="305"/>
      <c r="B542" s="305"/>
      <c r="C542" s="305"/>
      <c r="D542" s="305"/>
      <c r="E542" s="305"/>
      <c r="F542" s="305"/>
      <c r="G542" s="305"/>
      <c r="H542" s="305"/>
      <c r="I542" s="305"/>
      <c r="J542" s="305"/>
      <c r="K542" s="305"/>
      <c r="L542" s="305"/>
      <c r="M542" s="305"/>
      <c r="N542" s="305"/>
      <c r="O542" s="305"/>
      <c r="P542" s="305"/>
      <c r="Q542" s="305"/>
      <c r="R542" s="305"/>
      <c r="S542" s="127"/>
      <c r="T542" s="305"/>
      <c r="U542" s="305"/>
      <c r="V542" s="305"/>
      <c r="W542" s="305"/>
      <c r="X542" s="305"/>
      <c r="Y542" s="305"/>
      <c r="Z542" s="305"/>
      <c r="AA542" s="305"/>
      <c r="AB542" s="305"/>
      <c r="AC542" s="305"/>
    </row>
    <row r="543" spans="1:29" ht="14.25" x14ac:dyDescent="0.2">
      <c r="A543" s="305"/>
      <c r="B543" s="305"/>
      <c r="C543" s="305"/>
      <c r="D543" s="305"/>
      <c r="E543" s="305"/>
      <c r="F543" s="305"/>
      <c r="G543" s="305"/>
      <c r="H543" s="305"/>
      <c r="I543" s="305"/>
      <c r="J543" s="305"/>
      <c r="K543" s="305"/>
      <c r="L543" s="305"/>
      <c r="M543" s="305"/>
      <c r="N543" s="305"/>
      <c r="O543" s="305"/>
      <c r="P543" s="305"/>
      <c r="Q543" s="305"/>
      <c r="R543" s="305"/>
      <c r="S543" s="127"/>
      <c r="T543" s="305"/>
      <c r="U543" s="305"/>
      <c r="V543" s="305"/>
      <c r="W543" s="305"/>
      <c r="X543" s="305"/>
      <c r="Y543" s="305"/>
      <c r="Z543" s="305"/>
      <c r="AA543" s="305"/>
      <c r="AB543" s="305"/>
      <c r="AC543" s="305"/>
    </row>
    <row r="544" spans="1:29" ht="14.25" x14ac:dyDescent="0.2">
      <c r="A544" s="305"/>
      <c r="B544" s="305"/>
      <c r="C544" s="305"/>
      <c r="D544" s="305"/>
      <c r="E544" s="305"/>
      <c r="F544" s="305"/>
      <c r="G544" s="305"/>
      <c r="H544" s="305"/>
      <c r="I544" s="305"/>
      <c r="J544" s="305"/>
      <c r="K544" s="305"/>
      <c r="L544" s="305"/>
      <c r="M544" s="305"/>
      <c r="N544" s="305"/>
      <c r="O544" s="305"/>
      <c r="P544" s="305"/>
      <c r="Q544" s="305"/>
      <c r="R544" s="305"/>
      <c r="S544" s="127"/>
      <c r="T544" s="305"/>
      <c r="U544" s="305"/>
      <c r="V544" s="305"/>
      <c r="W544" s="305"/>
      <c r="X544" s="305"/>
      <c r="Y544" s="305"/>
      <c r="Z544" s="305"/>
      <c r="AA544" s="305"/>
      <c r="AB544" s="305"/>
      <c r="AC544" s="305"/>
    </row>
    <row r="545" spans="1:29" ht="14.25" x14ac:dyDescent="0.2">
      <c r="A545" s="305"/>
      <c r="B545" s="305"/>
      <c r="C545" s="305"/>
      <c r="D545" s="305"/>
      <c r="E545" s="305"/>
      <c r="F545" s="305"/>
      <c r="G545" s="305"/>
      <c r="H545" s="305"/>
      <c r="I545" s="305"/>
      <c r="J545" s="305"/>
      <c r="K545" s="305"/>
      <c r="L545" s="305"/>
      <c r="M545" s="305"/>
      <c r="N545" s="305"/>
      <c r="O545" s="305"/>
      <c r="P545" s="305"/>
      <c r="Q545" s="305"/>
      <c r="R545" s="305"/>
      <c r="S545" s="127"/>
      <c r="T545" s="305"/>
      <c r="U545" s="305"/>
      <c r="V545" s="305"/>
      <c r="W545" s="305"/>
      <c r="X545" s="305"/>
      <c r="Y545" s="305"/>
      <c r="Z545" s="305"/>
      <c r="AA545" s="305"/>
      <c r="AB545" s="305"/>
      <c r="AC545" s="305"/>
    </row>
    <row r="546" spans="1:29" ht="14.25" x14ac:dyDescent="0.2">
      <c r="A546" s="305"/>
      <c r="B546" s="305"/>
      <c r="C546" s="305"/>
      <c r="D546" s="305"/>
      <c r="E546" s="305"/>
      <c r="F546" s="305"/>
      <c r="G546" s="305"/>
      <c r="H546" s="305"/>
      <c r="I546" s="305"/>
      <c r="J546" s="305"/>
      <c r="K546" s="305"/>
      <c r="L546" s="305"/>
      <c r="M546" s="305"/>
      <c r="N546" s="305"/>
      <c r="O546" s="305"/>
      <c r="P546" s="305"/>
      <c r="Q546" s="305"/>
      <c r="R546" s="305"/>
      <c r="S546" s="127"/>
      <c r="T546" s="305"/>
      <c r="U546" s="305"/>
      <c r="V546" s="305"/>
      <c r="W546" s="305"/>
      <c r="X546" s="305"/>
      <c r="Y546" s="305"/>
      <c r="Z546" s="305"/>
      <c r="AA546" s="305"/>
      <c r="AB546" s="305"/>
      <c r="AC546" s="305"/>
    </row>
    <row r="547" spans="1:29" ht="14.25" x14ac:dyDescent="0.2">
      <c r="A547" s="305"/>
      <c r="B547" s="305"/>
      <c r="C547" s="305"/>
      <c r="D547" s="305"/>
      <c r="E547" s="305"/>
      <c r="F547" s="305"/>
      <c r="G547" s="305"/>
      <c r="H547" s="305"/>
      <c r="I547" s="305"/>
      <c r="J547" s="305"/>
      <c r="K547" s="305"/>
      <c r="L547" s="305"/>
      <c r="M547" s="305"/>
      <c r="N547" s="305"/>
      <c r="O547" s="305"/>
      <c r="P547" s="305"/>
      <c r="Q547" s="305"/>
      <c r="R547" s="305"/>
      <c r="S547" s="127"/>
      <c r="T547" s="305"/>
      <c r="U547" s="305"/>
      <c r="V547" s="305"/>
      <c r="W547" s="305"/>
      <c r="X547" s="305"/>
      <c r="Y547" s="305"/>
      <c r="Z547" s="305"/>
      <c r="AA547" s="305"/>
      <c r="AB547" s="305"/>
      <c r="AC547" s="305"/>
    </row>
    <row r="548" spans="1:29" ht="14.25" x14ac:dyDescent="0.2">
      <c r="A548" s="305"/>
      <c r="B548" s="305"/>
      <c r="C548" s="305"/>
      <c r="D548" s="305"/>
      <c r="E548" s="305"/>
      <c r="F548" s="305"/>
      <c r="G548" s="305"/>
      <c r="H548" s="305"/>
      <c r="I548" s="305"/>
      <c r="J548" s="305"/>
      <c r="K548" s="305"/>
      <c r="L548" s="305"/>
      <c r="M548" s="305"/>
      <c r="N548" s="305"/>
      <c r="O548" s="305"/>
      <c r="P548" s="305"/>
      <c r="Q548" s="305"/>
      <c r="R548" s="305"/>
      <c r="S548" s="127"/>
      <c r="T548" s="305"/>
      <c r="U548" s="305"/>
      <c r="V548" s="305"/>
      <c r="W548" s="305"/>
      <c r="X548" s="305"/>
      <c r="Y548" s="305"/>
      <c r="Z548" s="305"/>
      <c r="AA548" s="305"/>
      <c r="AB548" s="305"/>
      <c r="AC548" s="305"/>
    </row>
    <row r="549" spans="1:29" ht="14.25" x14ac:dyDescent="0.2">
      <c r="A549" s="305"/>
      <c r="B549" s="305"/>
      <c r="C549" s="305"/>
      <c r="D549" s="305"/>
      <c r="E549" s="305"/>
      <c r="F549" s="305"/>
      <c r="G549" s="305"/>
      <c r="H549" s="305"/>
      <c r="I549" s="305"/>
      <c r="J549" s="305"/>
      <c r="K549" s="305"/>
      <c r="L549" s="305"/>
      <c r="M549" s="305"/>
      <c r="N549" s="305"/>
      <c r="O549" s="305"/>
      <c r="P549" s="305"/>
      <c r="Q549" s="305"/>
      <c r="R549" s="305"/>
      <c r="S549" s="127"/>
      <c r="T549" s="305"/>
      <c r="U549" s="305"/>
      <c r="V549" s="305"/>
      <c r="W549" s="305"/>
      <c r="X549" s="305"/>
      <c r="Y549" s="305"/>
      <c r="Z549" s="305"/>
      <c r="AA549" s="305"/>
      <c r="AB549" s="305"/>
      <c r="AC549" s="305"/>
    </row>
    <row r="550" spans="1:29" ht="14.25" x14ac:dyDescent="0.2">
      <c r="A550" s="305"/>
      <c r="B550" s="305"/>
      <c r="C550" s="305"/>
      <c r="D550" s="305"/>
      <c r="E550" s="305"/>
      <c r="F550" s="305"/>
      <c r="G550" s="305"/>
      <c r="H550" s="305"/>
      <c r="I550" s="305"/>
      <c r="J550" s="305"/>
      <c r="K550" s="305"/>
      <c r="L550" s="305"/>
      <c r="M550" s="305"/>
      <c r="N550" s="305"/>
      <c r="O550" s="305"/>
      <c r="P550" s="305"/>
      <c r="Q550" s="305"/>
      <c r="R550" s="305"/>
      <c r="S550" s="127"/>
      <c r="T550" s="305"/>
      <c r="U550" s="305"/>
      <c r="V550" s="305"/>
      <c r="W550" s="305"/>
      <c r="X550" s="305"/>
      <c r="Y550" s="305"/>
      <c r="Z550" s="305"/>
      <c r="AA550" s="305"/>
      <c r="AB550" s="305"/>
      <c r="AC550" s="305"/>
    </row>
    <row r="551" spans="1:29" ht="14.25" x14ac:dyDescent="0.2">
      <c r="A551" s="305"/>
      <c r="B551" s="305"/>
      <c r="C551" s="305"/>
      <c r="D551" s="305"/>
      <c r="E551" s="305"/>
      <c r="F551" s="305"/>
      <c r="G551" s="305"/>
      <c r="H551" s="305"/>
      <c r="I551" s="305"/>
      <c r="J551" s="305"/>
      <c r="K551" s="305"/>
      <c r="L551" s="305"/>
      <c r="M551" s="305"/>
      <c r="N551" s="305"/>
      <c r="O551" s="305"/>
      <c r="P551" s="305"/>
      <c r="Q551" s="305"/>
      <c r="R551" s="305"/>
      <c r="S551" s="127"/>
      <c r="T551" s="305"/>
      <c r="U551" s="305"/>
      <c r="V551" s="305"/>
      <c r="W551" s="305"/>
      <c r="X551" s="305"/>
      <c r="Y551" s="305"/>
      <c r="Z551" s="305"/>
      <c r="AA551" s="305"/>
      <c r="AB551" s="305"/>
      <c r="AC551" s="305"/>
    </row>
    <row r="552" spans="1:29" ht="14.25" x14ac:dyDescent="0.2">
      <c r="A552" s="305"/>
      <c r="B552" s="305"/>
      <c r="C552" s="305"/>
      <c r="D552" s="305"/>
      <c r="E552" s="305"/>
      <c r="F552" s="305"/>
      <c r="G552" s="305"/>
      <c r="H552" s="305"/>
      <c r="I552" s="305"/>
      <c r="J552" s="305"/>
      <c r="K552" s="305"/>
      <c r="L552" s="305"/>
      <c r="M552" s="305"/>
      <c r="N552" s="305"/>
      <c r="O552" s="305"/>
      <c r="P552" s="305"/>
      <c r="Q552" s="305"/>
      <c r="R552" s="305"/>
      <c r="S552" s="127"/>
      <c r="T552" s="305"/>
      <c r="U552" s="305"/>
      <c r="V552" s="305"/>
      <c r="W552" s="305"/>
      <c r="X552" s="305"/>
      <c r="Y552" s="305"/>
      <c r="Z552" s="305"/>
      <c r="AA552" s="305"/>
      <c r="AB552" s="305"/>
      <c r="AC552" s="305"/>
    </row>
    <row r="553" spans="1:29" ht="14.25" x14ac:dyDescent="0.2">
      <c r="A553" s="305"/>
      <c r="B553" s="305"/>
      <c r="C553" s="305"/>
      <c r="D553" s="305"/>
      <c r="E553" s="305"/>
      <c r="F553" s="305"/>
      <c r="G553" s="305"/>
      <c r="H553" s="305"/>
      <c r="I553" s="305"/>
      <c r="J553" s="305"/>
      <c r="K553" s="305"/>
      <c r="L553" s="305"/>
      <c r="M553" s="305"/>
      <c r="N553" s="305"/>
      <c r="O553" s="305"/>
      <c r="P553" s="305"/>
      <c r="Q553" s="305"/>
      <c r="R553" s="305"/>
      <c r="S553" s="127"/>
      <c r="T553" s="305"/>
      <c r="U553" s="305"/>
      <c r="V553" s="305"/>
      <c r="W553" s="305"/>
      <c r="X553" s="305"/>
      <c r="Y553" s="305"/>
      <c r="Z553" s="305"/>
      <c r="AA553" s="305"/>
      <c r="AB553" s="305"/>
      <c r="AC553" s="305"/>
    </row>
    <row r="554" spans="1:29" ht="14.25" x14ac:dyDescent="0.2">
      <c r="A554" s="305"/>
      <c r="B554" s="305"/>
      <c r="C554" s="305"/>
      <c r="D554" s="305"/>
      <c r="E554" s="305"/>
      <c r="F554" s="305"/>
      <c r="G554" s="305"/>
      <c r="H554" s="305"/>
      <c r="I554" s="305"/>
      <c r="J554" s="305"/>
      <c r="K554" s="305"/>
      <c r="L554" s="305"/>
      <c r="M554" s="305"/>
      <c r="N554" s="305"/>
      <c r="O554" s="305"/>
      <c r="P554" s="305"/>
      <c r="Q554" s="305"/>
      <c r="R554" s="305"/>
      <c r="S554" s="127"/>
      <c r="T554" s="305"/>
      <c r="U554" s="305"/>
      <c r="V554" s="305"/>
      <c r="W554" s="305"/>
      <c r="X554" s="305"/>
      <c r="Y554" s="305"/>
      <c r="Z554" s="305"/>
      <c r="AA554" s="305"/>
      <c r="AB554" s="305"/>
      <c r="AC554" s="305"/>
    </row>
    <row r="555" spans="1:29" ht="14.25" x14ac:dyDescent="0.2">
      <c r="A555" s="305"/>
      <c r="B555" s="305"/>
      <c r="C555" s="305"/>
      <c r="D555" s="305"/>
      <c r="E555" s="305"/>
      <c r="F555" s="305"/>
      <c r="G555" s="305"/>
      <c r="H555" s="305"/>
      <c r="I555" s="305"/>
      <c r="J555" s="305"/>
      <c r="K555" s="305"/>
      <c r="L555" s="305"/>
      <c r="M555" s="305"/>
      <c r="N555" s="305"/>
      <c r="O555" s="305"/>
      <c r="P555" s="305"/>
      <c r="Q555" s="305"/>
      <c r="R555" s="305"/>
      <c r="S555" s="127"/>
      <c r="T555" s="305"/>
      <c r="U555" s="305"/>
      <c r="V555" s="305"/>
      <c r="W555" s="305"/>
      <c r="X555" s="305"/>
      <c r="Y555" s="305"/>
      <c r="Z555" s="305"/>
      <c r="AA555" s="305"/>
      <c r="AB555" s="305"/>
      <c r="AC555" s="305"/>
    </row>
    <row r="556" spans="1:29" ht="14.25" x14ac:dyDescent="0.2">
      <c r="A556" s="305"/>
      <c r="B556" s="305"/>
      <c r="C556" s="305"/>
      <c r="D556" s="305"/>
      <c r="E556" s="305"/>
      <c r="F556" s="305"/>
      <c r="G556" s="305"/>
      <c r="H556" s="305"/>
      <c r="I556" s="305"/>
      <c r="J556" s="305"/>
      <c r="K556" s="305"/>
      <c r="L556" s="305"/>
      <c r="M556" s="305"/>
      <c r="N556" s="305"/>
      <c r="O556" s="305"/>
      <c r="P556" s="305"/>
      <c r="Q556" s="305"/>
      <c r="R556" s="305"/>
      <c r="S556" s="127"/>
      <c r="T556" s="305"/>
      <c r="U556" s="305"/>
      <c r="V556" s="305"/>
      <c r="W556" s="305"/>
      <c r="X556" s="305"/>
      <c r="Y556" s="305"/>
      <c r="Z556" s="305"/>
      <c r="AA556" s="305"/>
      <c r="AB556" s="305"/>
      <c r="AC556" s="305"/>
    </row>
    <row r="557" spans="1:29" ht="14.25" x14ac:dyDescent="0.2">
      <c r="A557" s="305"/>
      <c r="B557" s="305"/>
      <c r="C557" s="305"/>
      <c r="D557" s="305"/>
      <c r="E557" s="305"/>
      <c r="F557" s="305"/>
      <c r="G557" s="305"/>
      <c r="H557" s="305"/>
      <c r="I557" s="305"/>
      <c r="J557" s="305"/>
      <c r="K557" s="305"/>
      <c r="L557" s="305"/>
      <c r="M557" s="305"/>
      <c r="N557" s="305"/>
      <c r="O557" s="305"/>
      <c r="P557" s="305"/>
      <c r="Q557" s="305"/>
      <c r="R557" s="305"/>
      <c r="S557" s="127"/>
      <c r="T557" s="305"/>
      <c r="U557" s="305"/>
      <c r="V557" s="305"/>
      <c r="W557" s="305"/>
      <c r="X557" s="305"/>
      <c r="Y557" s="305"/>
      <c r="Z557" s="305"/>
      <c r="AA557" s="305"/>
      <c r="AB557" s="305"/>
      <c r="AC557" s="305"/>
    </row>
    <row r="558" spans="1:29" ht="14.25" x14ac:dyDescent="0.2">
      <c r="A558" s="305"/>
      <c r="B558" s="305"/>
      <c r="C558" s="305"/>
      <c r="D558" s="305"/>
      <c r="E558" s="305"/>
      <c r="F558" s="305"/>
      <c r="G558" s="305"/>
      <c r="H558" s="305"/>
      <c r="I558" s="305"/>
      <c r="J558" s="305"/>
      <c r="K558" s="305"/>
      <c r="L558" s="305"/>
      <c r="M558" s="305"/>
      <c r="N558" s="305"/>
      <c r="O558" s="305"/>
      <c r="P558" s="305"/>
      <c r="Q558" s="305"/>
      <c r="R558" s="305"/>
      <c r="S558" s="127"/>
      <c r="T558" s="305"/>
      <c r="U558" s="305"/>
      <c r="V558" s="305"/>
      <c r="W558" s="305"/>
      <c r="X558" s="305"/>
      <c r="Y558" s="305"/>
      <c r="Z558" s="305"/>
      <c r="AA558" s="305"/>
      <c r="AB558" s="305"/>
      <c r="AC558" s="305"/>
    </row>
    <row r="559" spans="1:29" ht="14.25" x14ac:dyDescent="0.2">
      <c r="A559" s="305"/>
      <c r="B559" s="305"/>
      <c r="C559" s="305"/>
      <c r="D559" s="305"/>
      <c r="E559" s="305"/>
      <c r="F559" s="305"/>
      <c r="G559" s="305"/>
      <c r="H559" s="305"/>
      <c r="I559" s="305"/>
      <c r="J559" s="305"/>
      <c r="K559" s="305"/>
      <c r="L559" s="305"/>
      <c r="M559" s="305"/>
      <c r="N559" s="305"/>
      <c r="O559" s="305"/>
      <c r="P559" s="305"/>
      <c r="Q559" s="305"/>
      <c r="R559" s="305"/>
      <c r="S559" s="127"/>
      <c r="T559" s="305"/>
      <c r="U559" s="305"/>
      <c r="V559" s="305"/>
      <c r="W559" s="305"/>
      <c r="X559" s="305"/>
      <c r="Y559" s="305"/>
      <c r="Z559" s="305"/>
      <c r="AA559" s="305"/>
      <c r="AB559" s="305"/>
      <c r="AC559" s="305"/>
    </row>
    <row r="560" spans="1:29" ht="14.25" x14ac:dyDescent="0.2">
      <c r="A560" s="305"/>
      <c r="B560" s="305"/>
      <c r="C560" s="305"/>
      <c r="D560" s="305"/>
      <c r="E560" s="305"/>
      <c r="F560" s="305"/>
      <c r="G560" s="305"/>
      <c r="H560" s="305"/>
      <c r="I560" s="305"/>
      <c r="J560" s="305"/>
      <c r="K560" s="305"/>
      <c r="L560" s="305"/>
      <c r="M560" s="305"/>
      <c r="N560" s="305"/>
      <c r="O560" s="305"/>
      <c r="P560" s="305"/>
      <c r="Q560" s="305"/>
      <c r="R560" s="305"/>
      <c r="S560" s="127"/>
      <c r="T560" s="305"/>
      <c r="U560" s="305"/>
      <c r="V560" s="305"/>
      <c r="W560" s="305"/>
      <c r="X560" s="305"/>
      <c r="Y560" s="305"/>
      <c r="Z560" s="305"/>
      <c r="AA560" s="305"/>
      <c r="AB560" s="305"/>
      <c r="AC560" s="305"/>
    </row>
    <row r="561" spans="1:29" ht="14.25" x14ac:dyDescent="0.2">
      <c r="A561" s="305"/>
      <c r="B561" s="305"/>
      <c r="C561" s="305"/>
      <c r="D561" s="305"/>
      <c r="E561" s="305"/>
      <c r="F561" s="305"/>
      <c r="G561" s="305"/>
      <c r="H561" s="305"/>
      <c r="I561" s="305"/>
      <c r="J561" s="305"/>
      <c r="K561" s="305"/>
      <c r="L561" s="305"/>
      <c r="M561" s="305"/>
      <c r="N561" s="305"/>
      <c r="O561" s="305"/>
      <c r="P561" s="305"/>
      <c r="Q561" s="305"/>
      <c r="R561" s="305"/>
      <c r="S561" s="127"/>
      <c r="T561" s="305"/>
      <c r="U561" s="305"/>
      <c r="V561" s="305"/>
      <c r="W561" s="305"/>
      <c r="X561" s="305"/>
      <c r="Y561" s="305"/>
      <c r="Z561" s="305"/>
      <c r="AA561" s="305"/>
      <c r="AB561" s="305"/>
      <c r="AC561" s="305"/>
    </row>
    <row r="562" spans="1:29" ht="14.25" x14ac:dyDescent="0.2">
      <c r="A562" s="305"/>
      <c r="B562" s="305"/>
      <c r="C562" s="305"/>
      <c r="D562" s="305"/>
      <c r="E562" s="305"/>
      <c r="F562" s="305"/>
      <c r="G562" s="305"/>
      <c r="H562" s="305"/>
      <c r="I562" s="305"/>
      <c r="J562" s="305"/>
      <c r="K562" s="305"/>
      <c r="L562" s="305"/>
      <c r="M562" s="305"/>
      <c r="N562" s="305"/>
      <c r="O562" s="305"/>
      <c r="P562" s="305"/>
      <c r="Q562" s="305"/>
      <c r="R562" s="305"/>
      <c r="S562" s="127"/>
      <c r="T562" s="305"/>
      <c r="U562" s="305"/>
      <c r="V562" s="305"/>
      <c r="W562" s="305"/>
      <c r="X562" s="305"/>
      <c r="Y562" s="305"/>
      <c r="Z562" s="305"/>
      <c r="AA562" s="305"/>
      <c r="AB562" s="305"/>
      <c r="AC562" s="305"/>
    </row>
    <row r="563" spans="1:29" ht="14.25" x14ac:dyDescent="0.2">
      <c r="A563" s="305"/>
      <c r="B563" s="305"/>
      <c r="C563" s="305"/>
      <c r="D563" s="305"/>
      <c r="E563" s="305"/>
      <c r="F563" s="305"/>
      <c r="G563" s="305"/>
      <c r="H563" s="305"/>
      <c r="I563" s="305"/>
      <c r="J563" s="305"/>
      <c r="K563" s="305"/>
      <c r="L563" s="305"/>
      <c r="M563" s="305"/>
      <c r="N563" s="305"/>
      <c r="O563" s="305"/>
      <c r="P563" s="305"/>
      <c r="Q563" s="305"/>
      <c r="R563" s="305"/>
      <c r="S563" s="127"/>
      <c r="T563" s="305"/>
      <c r="U563" s="305"/>
      <c r="V563" s="305"/>
      <c r="W563" s="305"/>
      <c r="X563" s="305"/>
      <c r="Y563" s="305"/>
      <c r="Z563" s="305"/>
      <c r="AA563" s="305"/>
      <c r="AB563" s="305"/>
      <c r="AC563" s="305"/>
    </row>
    <row r="564" spans="1:29" ht="14.25" x14ac:dyDescent="0.2">
      <c r="A564" s="305"/>
      <c r="B564" s="305"/>
      <c r="C564" s="305"/>
      <c r="D564" s="305"/>
      <c r="E564" s="305"/>
      <c r="F564" s="305"/>
      <c r="G564" s="305"/>
      <c r="H564" s="305"/>
      <c r="I564" s="305"/>
      <c r="J564" s="305"/>
      <c r="K564" s="305"/>
      <c r="L564" s="305"/>
      <c r="M564" s="305"/>
      <c r="N564" s="305"/>
      <c r="O564" s="305"/>
      <c r="P564" s="305"/>
      <c r="Q564" s="305"/>
      <c r="R564" s="305"/>
      <c r="S564" s="127"/>
      <c r="T564" s="305"/>
      <c r="U564" s="305"/>
      <c r="V564" s="305"/>
      <c r="W564" s="305"/>
      <c r="X564" s="305"/>
      <c r="Y564" s="305"/>
      <c r="Z564" s="305"/>
      <c r="AA564" s="305"/>
      <c r="AB564" s="305"/>
      <c r="AC564" s="305"/>
    </row>
    <row r="565" spans="1:29" ht="14.25" x14ac:dyDescent="0.2">
      <c r="A565" s="305"/>
      <c r="B565" s="305"/>
      <c r="C565" s="305"/>
      <c r="D565" s="305"/>
      <c r="E565" s="305"/>
      <c r="F565" s="305"/>
      <c r="G565" s="305"/>
      <c r="H565" s="305"/>
      <c r="I565" s="305"/>
      <c r="J565" s="305"/>
      <c r="K565" s="305"/>
      <c r="L565" s="305"/>
      <c r="M565" s="305"/>
      <c r="N565" s="305"/>
      <c r="O565" s="305"/>
      <c r="P565" s="305"/>
      <c r="Q565" s="305"/>
      <c r="R565" s="305"/>
      <c r="S565" s="127"/>
      <c r="T565" s="305"/>
      <c r="U565" s="305"/>
      <c r="V565" s="305"/>
      <c r="W565" s="305"/>
      <c r="X565" s="305"/>
      <c r="Y565" s="305"/>
      <c r="Z565" s="305"/>
      <c r="AA565" s="305"/>
      <c r="AB565" s="305"/>
      <c r="AC565" s="305"/>
    </row>
    <row r="566" spans="1:29" ht="14.25" x14ac:dyDescent="0.2">
      <c r="A566" s="305"/>
      <c r="B566" s="305"/>
      <c r="C566" s="305"/>
      <c r="D566" s="305"/>
      <c r="E566" s="305"/>
      <c r="F566" s="305"/>
      <c r="G566" s="305"/>
      <c r="H566" s="305"/>
      <c r="I566" s="305"/>
      <c r="J566" s="305"/>
      <c r="K566" s="305"/>
      <c r="L566" s="305"/>
      <c r="M566" s="305"/>
      <c r="N566" s="305"/>
      <c r="O566" s="305"/>
      <c r="P566" s="305"/>
      <c r="Q566" s="305"/>
      <c r="R566" s="305"/>
      <c r="S566" s="127"/>
      <c r="T566" s="305"/>
      <c r="U566" s="305"/>
      <c r="V566" s="305"/>
      <c r="W566" s="305"/>
      <c r="X566" s="305"/>
      <c r="Y566" s="305"/>
      <c r="Z566" s="305"/>
      <c r="AA566" s="305"/>
      <c r="AB566" s="305"/>
      <c r="AC566" s="305"/>
    </row>
    <row r="567" spans="1:29" ht="14.25" x14ac:dyDescent="0.2">
      <c r="A567" s="305"/>
      <c r="B567" s="305"/>
      <c r="C567" s="305"/>
      <c r="D567" s="305"/>
      <c r="E567" s="305"/>
      <c r="F567" s="305"/>
      <c r="G567" s="305"/>
      <c r="H567" s="305"/>
      <c r="I567" s="305"/>
      <c r="J567" s="305"/>
      <c r="K567" s="305"/>
      <c r="L567" s="305"/>
      <c r="M567" s="305"/>
      <c r="N567" s="305"/>
      <c r="O567" s="305"/>
      <c r="P567" s="305"/>
      <c r="Q567" s="305"/>
      <c r="R567" s="305"/>
      <c r="S567" s="127"/>
      <c r="T567" s="305"/>
      <c r="U567" s="305"/>
      <c r="V567" s="305"/>
      <c r="W567" s="305"/>
      <c r="X567" s="305"/>
      <c r="Y567" s="305"/>
      <c r="Z567" s="305"/>
      <c r="AA567" s="305"/>
      <c r="AB567" s="305"/>
      <c r="AC567" s="305"/>
    </row>
    <row r="568" spans="1:29" ht="14.25" x14ac:dyDescent="0.2">
      <c r="A568" s="305"/>
      <c r="B568" s="305"/>
      <c r="C568" s="305"/>
      <c r="D568" s="305"/>
      <c r="E568" s="305"/>
      <c r="F568" s="305"/>
      <c r="G568" s="305"/>
      <c r="H568" s="305"/>
      <c r="I568" s="305"/>
      <c r="J568" s="305"/>
      <c r="K568" s="305"/>
      <c r="L568" s="305"/>
      <c r="M568" s="305"/>
      <c r="N568" s="305"/>
      <c r="O568" s="305"/>
      <c r="P568" s="305"/>
      <c r="Q568" s="305"/>
      <c r="R568" s="305"/>
      <c r="S568" s="127"/>
      <c r="T568" s="305"/>
      <c r="U568" s="305"/>
      <c r="V568" s="305"/>
      <c r="W568" s="305"/>
      <c r="X568" s="305"/>
      <c r="Y568" s="305"/>
      <c r="Z568" s="305"/>
      <c r="AA568" s="305"/>
      <c r="AB568" s="305"/>
      <c r="AC568" s="305"/>
    </row>
    <row r="569" spans="1:29" ht="14.25" x14ac:dyDescent="0.2">
      <c r="A569" s="305"/>
      <c r="B569" s="305"/>
      <c r="C569" s="305"/>
      <c r="D569" s="305"/>
      <c r="E569" s="305"/>
      <c r="F569" s="305"/>
      <c r="G569" s="305"/>
      <c r="H569" s="305"/>
      <c r="I569" s="305"/>
      <c r="J569" s="305"/>
      <c r="K569" s="305"/>
      <c r="L569" s="305"/>
      <c r="M569" s="305"/>
      <c r="N569" s="305"/>
      <c r="O569" s="305"/>
      <c r="P569" s="305"/>
      <c r="Q569" s="305"/>
      <c r="R569" s="305"/>
      <c r="S569" s="127"/>
      <c r="T569" s="305"/>
      <c r="U569" s="305"/>
      <c r="V569" s="305"/>
      <c r="W569" s="305"/>
      <c r="X569" s="305"/>
      <c r="Y569" s="305"/>
      <c r="Z569" s="305"/>
      <c r="AA569" s="305"/>
      <c r="AB569" s="305"/>
      <c r="AC569" s="305"/>
    </row>
    <row r="570" spans="1:29" ht="14.25" x14ac:dyDescent="0.2">
      <c r="A570" s="305"/>
      <c r="B570" s="305"/>
      <c r="C570" s="305"/>
      <c r="D570" s="305"/>
      <c r="E570" s="305"/>
      <c r="F570" s="305"/>
      <c r="G570" s="305"/>
      <c r="H570" s="305"/>
      <c r="I570" s="305"/>
      <c r="J570" s="305"/>
      <c r="K570" s="305"/>
      <c r="L570" s="305"/>
      <c r="M570" s="305"/>
      <c r="N570" s="305"/>
      <c r="O570" s="305"/>
      <c r="P570" s="305"/>
      <c r="Q570" s="305"/>
      <c r="R570" s="305"/>
      <c r="S570" s="127"/>
      <c r="T570" s="305"/>
      <c r="U570" s="305"/>
      <c r="V570" s="305"/>
      <c r="W570" s="305"/>
      <c r="X570" s="305"/>
      <c r="Y570" s="305"/>
      <c r="Z570" s="305"/>
      <c r="AA570" s="305"/>
      <c r="AB570" s="305"/>
      <c r="AC570" s="305"/>
    </row>
    <row r="571" spans="1:29" ht="14.25" x14ac:dyDescent="0.2">
      <c r="A571" s="305"/>
      <c r="B571" s="305"/>
      <c r="C571" s="305"/>
      <c r="D571" s="305"/>
      <c r="E571" s="305"/>
      <c r="F571" s="305"/>
      <c r="G571" s="305"/>
      <c r="H571" s="305"/>
      <c r="I571" s="305"/>
      <c r="J571" s="305"/>
      <c r="K571" s="305"/>
      <c r="L571" s="305"/>
      <c r="M571" s="305"/>
      <c r="N571" s="305"/>
      <c r="O571" s="305"/>
      <c r="P571" s="305"/>
      <c r="Q571" s="305"/>
      <c r="R571" s="305"/>
      <c r="S571" s="127"/>
      <c r="T571" s="305"/>
      <c r="U571" s="305"/>
      <c r="V571" s="305"/>
      <c r="W571" s="305"/>
      <c r="X571" s="305"/>
      <c r="Y571" s="305"/>
      <c r="Z571" s="305"/>
      <c r="AA571" s="305"/>
      <c r="AB571" s="305"/>
      <c r="AC571" s="305"/>
    </row>
    <row r="572" spans="1:29" ht="14.25" x14ac:dyDescent="0.2">
      <c r="A572" s="305"/>
      <c r="B572" s="305"/>
      <c r="C572" s="305"/>
      <c r="D572" s="305"/>
      <c r="E572" s="305"/>
      <c r="F572" s="305"/>
      <c r="G572" s="305"/>
      <c r="H572" s="305"/>
      <c r="I572" s="305"/>
      <c r="J572" s="305"/>
      <c r="K572" s="305"/>
      <c r="L572" s="305"/>
      <c r="M572" s="305"/>
      <c r="N572" s="305"/>
      <c r="O572" s="305"/>
      <c r="P572" s="305"/>
      <c r="Q572" s="305"/>
      <c r="R572" s="305"/>
      <c r="S572" s="127"/>
      <c r="T572" s="305"/>
      <c r="U572" s="305"/>
      <c r="V572" s="305"/>
      <c r="W572" s="305"/>
      <c r="X572" s="305"/>
      <c r="Y572" s="305"/>
      <c r="Z572" s="305"/>
      <c r="AA572" s="305"/>
      <c r="AB572" s="305"/>
      <c r="AC572" s="305"/>
    </row>
    <row r="573" spans="1:29" ht="14.25" x14ac:dyDescent="0.2">
      <c r="A573" s="305"/>
      <c r="B573" s="305"/>
      <c r="C573" s="305"/>
      <c r="D573" s="305"/>
      <c r="E573" s="305"/>
      <c r="F573" s="305"/>
      <c r="G573" s="305"/>
      <c r="H573" s="305"/>
      <c r="I573" s="305"/>
      <c r="J573" s="305"/>
      <c r="K573" s="305"/>
      <c r="L573" s="305"/>
      <c r="M573" s="305"/>
      <c r="N573" s="305"/>
      <c r="O573" s="305"/>
      <c r="P573" s="305"/>
      <c r="Q573" s="305"/>
      <c r="R573" s="305"/>
      <c r="S573" s="127"/>
      <c r="T573" s="305"/>
      <c r="U573" s="305"/>
      <c r="V573" s="305"/>
      <c r="W573" s="305"/>
      <c r="X573" s="305"/>
      <c r="Y573" s="305"/>
      <c r="Z573" s="305"/>
      <c r="AA573" s="305"/>
      <c r="AB573" s="305"/>
      <c r="AC573" s="305"/>
    </row>
    <row r="574" spans="1:29" ht="14.25" x14ac:dyDescent="0.2">
      <c r="A574" s="305"/>
      <c r="B574" s="305"/>
      <c r="C574" s="305"/>
      <c r="D574" s="305"/>
      <c r="E574" s="305"/>
      <c r="F574" s="305"/>
      <c r="G574" s="305"/>
      <c r="H574" s="305"/>
      <c r="I574" s="305"/>
      <c r="J574" s="305"/>
      <c r="K574" s="305"/>
      <c r="L574" s="305"/>
      <c r="M574" s="305"/>
      <c r="N574" s="305"/>
      <c r="O574" s="305"/>
      <c r="P574" s="305"/>
      <c r="Q574" s="305"/>
      <c r="R574" s="305"/>
      <c r="S574" s="127"/>
      <c r="T574" s="305"/>
      <c r="U574" s="305"/>
      <c r="V574" s="305"/>
      <c r="W574" s="305"/>
      <c r="X574" s="305"/>
      <c r="Y574" s="305"/>
      <c r="Z574" s="305"/>
      <c r="AA574" s="305"/>
      <c r="AB574" s="305"/>
      <c r="AC574" s="305"/>
    </row>
    <row r="575" spans="1:29" ht="14.25" x14ac:dyDescent="0.2">
      <c r="A575" s="305"/>
      <c r="B575" s="305"/>
      <c r="C575" s="305"/>
      <c r="D575" s="305"/>
      <c r="E575" s="305"/>
      <c r="F575" s="305"/>
      <c r="G575" s="305"/>
      <c r="H575" s="305"/>
      <c r="I575" s="305"/>
      <c r="J575" s="305"/>
      <c r="K575" s="305"/>
      <c r="L575" s="305"/>
      <c r="M575" s="305"/>
      <c r="N575" s="305"/>
      <c r="O575" s="305"/>
      <c r="P575" s="305"/>
      <c r="Q575" s="305"/>
      <c r="R575" s="305"/>
      <c r="S575" s="127"/>
      <c r="T575" s="305"/>
      <c r="U575" s="305"/>
      <c r="V575" s="305"/>
      <c r="W575" s="305"/>
      <c r="X575" s="305"/>
      <c r="Y575" s="305"/>
      <c r="Z575" s="305"/>
      <c r="AA575" s="305"/>
      <c r="AB575" s="305"/>
      <c r="AC575" s="305"/>
    </row>
    <row r="576" spans="1:29" ht="14.25" x14ac:dyDescent="0.2">
      <c r="A576" s="305"/>
      <c r="B576" s="305"/>
      <c r="C576" s="305"/>
      <c r="D576" s="305"/>
      <c r="E576" s="305"/>
      <c r="F576" s="305"/>
      <c r="G576" s="305"/>
      <c r="H576" s="305"/>
      <c r="I576" s="305"/>
      <c r="J576" s="305"/>
      <c r="K576" s="305"/>
      <c r="L576" s="305"/>
      <c r="M576" s="305"/>
      <c r="N576" s="305"/>
      <c r="O576" s="305"/>
      <c r="P576" s="305"/>
      <c r="Q576" s="305"/>
      <c r="R576" s="305"/>
      <c r="S576" s="127"/>
      <c r="T576" s="305"/>
      <c r="U576" s="305"/>
      <c r="V576" s="305"/>
      <c r="W576" s="305"/>
      <c r="X576" s="305"/>
      <c r="Y576" s="305"/>
      <c r="Z576" s="305"/>
      <c r="AA576" s="305"/>
      <c r="AB576" s="305"/>
      <c r="AC576" s="305"/>
    </row>
    <row r="577" spans="1:29" ht="14.25" x14ac:dyDescent="0.2">
      <c r="A577" s="305"/>
      <c r="B577" s="305"/>
      <c r="C577" s="305"/>
      <c r="D577" s="305"/>
      <c r="E577" s="305"/>
      <c r="F577" s="305"/>
      <c r="G577" s="305"/>
      <c r="H577" s="305"/>
      <c r="I577" s="305"/>
      <c r="J577" s="305"/>
      <c r="K577" s="305"/>
      <c r="L577" s="305"/>
      <c r="M577" s="305"/>
      <c r="N577" s="305"/>
      <c r="O577" s="305"/>
      <c r="P577" s="305"/>
      <c r="Q577" s="305"/>
      <c r="R577" s="305"/>
      <c r="S577" s="127"/>
      <c r="T577" s="305"/>
      <c r="U577" s="305"/>
      <c r="V577" s="305"/>
      <c r="W577" s="305"/>
      <c r="X577" s="305"/>
      <c r="Y577" s="305"/>
      <c r="Z577" s="305"/>
      <c r="AA577" s="305"/>
      <c r="AB577" s="305"/>
      <c r="AC577" s="305"/>
    </row>
    <row r="578" spans="1:29" ht="14.25" x14ac:dyDescent="0.2">
      <c r="A578" s="305"/>
      <c r="B578" s="305"/>
      <c r="C578" s="305"/>
      <c r="D578" s="305"/>
      <c r="E578" s="305"/>
      <c r="F578" s="305"/>
      <c r="G578" s="305"/>
      <c r="H578" s="305"/>
      <c r="I578" s="305"/>
      <c r="J578" s="305"/>
      <c r="K578" s="305"/>
      <c r="L578" s="305"/>
      <c r="M578" s="305"/>
      <c r="N578" s="305"/>
      <c r="O578" s="305"/>
      <c r="P578" s="305"/>
      <c r="Q578" s="305"/>
      <c r="R578" s="305"/>
      <c r="S578" s="127"/>
      <c r="T578" s="305"/>
      <c r="U578" s="305"/>
      <c r="V578" s="305"/>
      <c r="W578" s="305"/>
      <c r="X578" s="305"/>
      <c r="Y578" s="305"/>
      <c r="Z578" s="305"/>
      <c r="AA578" s="305"/>
      <c r="AB578" s="305"/>
      <c r="AC578" s="305"/>
    </row>
    <row r="579" spans="1:29" ht="14.25" x14ac:dyDescent="0.2">
      <c r="A579" s="305"/>
      <c r="B579" s="305"/>
      <c r="C579" s="305"/>
      <c r="D579" s="305"/>
      <c r="E579" s="305"/>
      <c r="F579" s="305"/>
      <c r="G579" s="305"/>
      <c r="H579" s="305"/>
      <c r="I579" s="305"/>
      <c r="J579" s="305"/>
      <c r="K579" s="305"/>
      <c r="L579" s="305"/>
      <c r="M579" s="305"/>
      <c r="N579" s="305"/>
      <c r="O579" s="305"/>
      <c r="P579" s="305"/>
      <c r="Q579" s="305"/>
      <c r="R579" s="305"/>
      <c r="S579" s="127"/>
      <c r="T579" s="305"/>
      <c r="U579" s="305"/>
      <c r="V579" s="305"/>
      <c r="W579" s="305"/>
      <c r="X579" s="305"/>
      <c r="Y579" s="305"/>
      <c r="Z579" s="305"/>
      <c r="AA579" s="305"/>
      <c r="AB579" s="305"/>
      <c r="AC579" s="305"/>
    </row>
    <row r="580" spans="1:29" ht="14.25" x14ac:dyDescent="0.2">
      <c r="A580" s="305"/>
      <c r="B580" s="305"/>
      <c r="C580" s="305"/>
      <c r="D580" s="305"/>
      <c r="E580" s="305"/>
      <c r="F580" s="305"/>
      <c r="G580" s="305"/>
      <c r="H580" s="305"/>
      <c r="I580" s="305"/>
      <c r="J580" s="305"/>
      <c r="K580" s="305"/>
      <c r="L580" s="305"/>
      <c r="M580" s="305"/>
      <c r="N580" s="305"/>
      <c r="O580" s="305"/>
      <c r="P580" s="305"/>
      <c r="Q580" s="305"/>
      <c r="R580" s="305"/>
      <c r="S580" s="127"/>
      <c r="T580" s="305"/>
      <c r="U580" s="305"/>
      <c r="V580" s="305"/>
      <c r="W580" s="305"/>
      <c r="X580" s="305"/>
      <c r="Y580" s="305"/>
      <c r="Z580" s="305"/>
      <c r="AA580" s="305"/>
      <c r="AB580" s="305"/>
      <c r="AC580" s="305"/>
    </row>
    <row r="581" spans="1:29" ht="14.25" x14ac:dyDescent="0.2">
      <c r="A581" s="305"/>
      <c r="B581" s="305"/>
      <c r="C581" s="305"/>
      <c r="D581" s="305"/>
      <c r="E581" s="305"/>
      <c r="F581" s="305"/>
      <c r="G581" s="305"/>
      <c r="H581" s="305"/>
      <c r="I581" s="305"/>
      <c r="J581" s="305"/>
      <c r="K581" s="305"/>
      <c r="L581" s="305"/>
      <c r="M581" s="305"/>
      <c r="N581" s="305"/>
      <c r="O581" s="305"/>
      <c r="P581" s="305"/>
      <c r="Q581" s="305"/>
      <c r="R581" s="305"/>
      <c r="S581" s="127"/>
      <c r="T581" s="305"/>
      <c r="U581" s="305"/>
      <c r="V581" s="305"/>
      <c r="W581" s="305"/>
      <c r="X581" s="305"/>
      <c r="Y581" s="305"/>
      <c r="Z581" s="305"/>
      <c r="AA581" s="305"/>
      <c r="AB581" s="305"/>
      <c r="AC581" s="305"/>
    </row>
    <row r="582" spans="1:29" ht="14.25" x14ac:dyDescent="0.2">
      <c r="A582" s="305"/>
      <c r="B582" s="305"/>
      <c r="C582" s="305"/>
      <c r="D582" s="305"/>
      <c r="E582" s="305"/>
      <c r="F582" s="305"/>
      <c r="G582" s="305"/>
      <c r="H582" s="305"/>
      <c r="I582" s="305"/>
      <c r="J582" s="305"/>
      <c r="K582" s="305"/>
      <c r="L582" s="305"/>
      <c r="M582" s="305"/>
      <c r="N582" s="305"/>
      <c r="O582" s="305"/>
      <c r="P582" s="305"/>
      <c r="Q582" s="305"/>
      <c r="R582" s="305"/>
      <c r="S582" s="127"/>
      <c r="T582" s="305"/>
      <c r="U582" s="305"/>
      <c r="V582" s="305"/>
      <c r="W582" s="305"/>
      <c r="X582" s="305"/>
      <c r="Y582" s="305"/>
      <c r="Z582" s="305"/>
      <c r="AA582" s="305"/>
      <c r="AB582" s="305"/>
      <c r="AC582" s="305"/>
    </row>
    <row r="583" spans="1:29" ht="14.25" x14ac:dyDescent="0.2">
      <c r="A583" s="305"/>
      <c r="B583" s="305"/>
      <c r="C583" s="305"/>
      <c r="D583" s="305"/>
      <c r="E583" s="305"/>
      <c r="F583" s="305"/>
      <c r="G583" s="305"/>
      <c r="H583" s="305"/>
      <c r="I583" s="305"/>
      <c r="J583" s="305"/>
      <c r="K583" s="305"/>
      <c r="L583" s="305"/>
      <c r="M583" s="305"/>
      <c r="N583" s="305"/>
      <c r="O583" s="305"/>
      <c r="P583" s="305"/>
      <c r="Q583" s="305"/>
      <c r="R583" s="305"/>
      <c r="S583" s="127"/>
      <c r="T583" s="305"/>
      <c r="U583" s="305"/>
      <c r="V583" s="305"/>
      <c r="W583" s="305"/>
      <c r="X583" s="305"/>
      <c r="Y583" s="305"/>
      <c r="Z583" s="305"/>
      <c r="AA583" s="305"/>
      <c r="AB583" s="305"/>
      <c r="AC583" s="305"/>
    </row>
    <row r="584" spans="1:29" ht="14.25" x14ac:dyDescent="0.2">
      <c r="A584" s="305"/>
      <c r="B584" s="305"/>
      <c r="C584" s="305"/>
      <c r="D584" s="305"/>
      <c r="E584" s="305"/>
      <c r="F584" s="305"/>
      <c r="G584" s="305"/>
      <c r="H584" s="305"/>
      <c r="I584" s="305"/>
      <c r="J584" s="305"/>
      <c r="K584" s="305"/>
      <c r="L584" s="305"/>
      <c r="M584" s="305"/>
      <c r="N584" s="305"/>
      <c r="O584" s="305"/>
      <c r="P584" s="305"/>
      <c r="Q584" s="305"/>
      <c r="R584" s="305"/>
      <c r="S584" s="127"/>
      <c r="T584" s="305"/>
      <c r="U584" s="305"/>
      <c r="V584" s="305"/>
      <c r="W584" s="305"/>
      <c r="X584" s="305"/>
      <c r="Y584" s="305"/>
      <c r="Z584" s="305"/>
      <c r="AA584" s="305"/>
      <c r="AB584" s="305"/>
      <c r="AC584" s="305"/>
    </row>
    <row r="585" spans="1:29" ht="14.25" x14ac:dyDescent="0.2">
      <c r="A585" s="305"/>
      <c r="B585" s="305"/>
      <c r="C585" s="305"/>
      <c r="D585" s="305"/>
      <c r="E585" s="305"/>
      <c r="F585" s="305"/>
      <c r="G585" s="305"/>
      <c r="H585" s="305"/>
      <c r="I585" s="305"/>
      <c r="J585" s="305"/>
      <c r="K585" s="305"/>
      <c r="L585" s="305"/>
      <c r="M585" s="305"/>
      <c r="N585" s="305"/>
      <c r="O585" s="305"/>
      <c r="P585" s="305"/>
      <c r="Q585" s="305"/>
      <c r="R585" s="305"/>
      <c r="S585" s="127"/>
      <c r="T585" s="305"/>
      <c r="U585" s="305"/>
      <c r="V585" s="305"/>
      <c r="W585" s="305"/>
      <c r="X585" s="305"/>
      <c r="Y585" s="305"/>
      <c r="Z585" s="305"/>
      <c r="AA585" s="305"/>
      <c r="AB585" s="305"/>
      <c r="AC585" s="305"/>
    </row>
    <row r="586" spans="1:29" ht="14.25" x14ac:dyDescent="0.2">
      <c r="A586" s="305"/>
      <c r="B586" s="305"/>
      <c r="C586" s="305"/>
      <c r="D586" s="305"/>
      <c r="E586" s="305"/>
      <c r="F586" s="305"/>
      <c r="G586" s="305"/>
      <c r="H586" s="305"/>
      <c r="I586" s="305"/>
      <c r="J586" s="305"/>
      <c r="K586" s="305"/>
      <c r="L586" s="305"/>
      <c r="M586" s="305"/>
      <c r="N586" s="305"/>
      <c r="O586" s="305"/>
      <c r="P586" s="305"/>
      <c r="Q586" s="305"/>
      <c r="R586" s="305"/>
      <c r="S586" s="127"/>
      <c r="T586" s="305"/>
      <c r="U586" s="305"/>
      <c r="V586" s="305"/>
      <c r="W586" s="305"/>
      <c r="X586" s="305"/>
      <c r="Y586" s="305"/>
      <c r="Z586" s="305"/>
      <c r="AA586" s="305"/>
      <c r="AB586" s="305"/>
      <c r="AC586" s="305"/>
    </row>
    <row r="587" spans="1:29" ht="14.25" x14ac:dyDescent="0.2">
      <c r="A587" s="305"/>
      <c r="B587" s="305"/>
      <c r="C587" s="305"/>
      <c r="D587" s="305"/>
      <c r="E587" s="305"/>
      <c r="F587" s="305"/>
      <c r="G587" s="305"/>
      <c r="H587" s="305"/>
      <c r="I587" s="305"/>
      <c r="J587" s="305"/>
      <c r="K587" s="305"/>
      <c r="L587" s="305"/>
      <c r="M587" s="305"/>
      <c r="N587" s="305"/>
      <c r="O587" s="305"/>
      <c r="P587" s="305"/>
      <c r="Q587" s="305"/>
      <c r="R587" s="305"/>
      <c r="S587" s="127"/>
      <c r="T587" s="305"/>
      <c r="U587" s="305"/>
      <c r="V587" s="305"/>
      <c r="W587" s="305"/>
      <c r="X587" s="305"/>
      <c r="Y587" s="305"/>
      <c r="Z587" s="305"/>
      <c r="AA587" s="305"/>
      <c r="AB587" s="305"/>
      <c r="AC587" s="305"/>
    </row>
    <row r="588" spans="1:29" ht="14.25" x14ac:dyDescent="0.2">
      <c r="A588" s="305"/>
      <c r="B588" s="305"/>
      <c r="C588" s="305"/>
      <c r="D588" s="305"/>
      <c r="E588" s="305"/>
      <c r="F588" s="305"/>
      <c r="G588" s="305"/>
      <c r="H588" s="305"/>
      <c r="I588" s="305"/>
      <c r="J588" s="305"/>
      <c r="K588" s="305"/>
      <c r="L588" s="305"/>
      <c r="M588" s="305"/>
      <c r="N588" s="305"/>
      <c r="O588" s="305"/>
      <c r="P588" s="305"/>
      <c r="Q588" s="305"/>
      <c r="R588" s="305"/>
      <c r="S588" s="127"/>
      <c r="T588" s="305"/>
      <c r="U588" s="305"/>
      <c r="V588" s="305"/>
      <c r="W588" s="305"/>
      <c r="X588" s="305"/>
      <c r="Y588" s="305"/>
      <c r="Z588" s="305"/>
      <c r="AA588" s="305"/>
      <c r="AB588" s="305"/>
      <c r="AC588" s="305"/>
    </row>
    <row r="589" spans="1:29" ht="14.25" x14ac:dyDescent="0.2">
      <c r="A589" s="305"/>
      <c r="B589" s="305"/>
      <c r="C589" s="305"/>
      <c r="D589" s="305"/>
      <c r="E589" s="305"/>
      <c r="F589" s="305"/>
      <c r="G589" s="305"/>
      <c r="H589" s="305"/>
      <c r="I589" s="305"/>
      <c r="J589" s="305"/>
      <c r="K589" s="305"/>
      <c r="L589" s="305"/>
      <c r="M589" s="305"/>
      <c r="N589" s="305"/>
      <c r="O589" s="305"/>
      <c r="P589" s="305"/>
      <c r="Q589" s="305"/>
      <c r="R589" s="305"/>
      <c r="S589" s="127"/>
      <c r="T589" s="305"/>
      <c r="U589" s="305"/>
      <c r="V589" s="305"/>
      <c r="W589" s="305"/>
      <c r="X589" s="305"/>
      <c r="Y589" s="305"/>
      <c r="Z589" s="305"/>
      <c r="AA589" s="305"/>
      <c r="AB589" s="305"/>
      <c r="AC589" s="305"/>
    </row>
    <row r="590" spans="1:29" ht="14.25" x14ac:dyDescent="0.2">
      <c r="A590" s="305"/>
      <c r="B590" s="305"/>
      <c r="C590" s="305"/>
      <c r="D590" s="305"/>
      <c r="E590" s="305"/>
      <c r="F590" s="305"/>
      <c r="G590" s="305"/>
      <c r="H590" s="305"/>
      <c r="I590" s="305"/>
      <c r="J590" s="305"/>
      <c r="K590" s="305"/>
      <c r="L590" s="305"/>
      <c r="M590" s="305"/>
      <c r="N590" s="305"/>
      <c r="O590" s="305"/>
      <c r="P590" s="305"/>
      <c r="Q590" s="305"/>
      <c r="R590" s="305"/>
      <c r="S590" s="127"/>
      <c r="T590" s="305"/>
      <c r="U590" s="305"/>
      <c r="V590" s="305"/>
      <c r="W590" s="305"/>
      <c r="X590" s="305"/>
      <c r="Y590" s="305"/>
      <c r="Z590" s="305"/>
      <c r="AA590" s="305"/>
      <c r="AB590" s="305"/>
      <c r="AC590" s="305"/>
    </row>
    <row r="591" spans="1:29" ht="14.25" x14ac:dyDescent="0.2">
      <c r="A591" s="305"/>
      <c r="B591" s="305"/>
      <c r="C591" s="305"/>
      <c r="D591" s="305"/>
      <c r="E591" s="305"/>
      <c r="F591" s="305"/>
      <c r="G591" s="305"/>
      <c r="H591" s="305"/>
      <c r="I591" s="305"/>
      <c r="J591" s="305"/>
      <c r="K591" s="305"/>
      <c r="L591" s="305"/>
      <c r="M591" s="305"/>
      <c r="N591" s="305"/>
      <c r="O591" s="305"/>
      <c r="P591" s="305"/>
      <c r="Q591" s="305"/>
      <c r="R591" s="305"/>
      <c r="S591" s="127"/>
      <c r="T591" s="305"/>
      <c r="U591" s="305"/>
      <c r="V591" s="305"/>
      <c r="W591" s="305"/>
      <c r="X591" s="305"/>
      <c r="Y591" s="305"/>
      <c r="Z591" s="305"/>
      <c r="AA591" s="305"/>
      <c r="AB591" s="305"/>
      <c r="AC591" s="305"/>
    </row>
    <row r="592" spans="1:29" ht="14.25" x14ac:dyDescent="0.2">
      <c r="A592" s="305"/>
      <c r="B592" s="305"/>
      <c r="C592" s="305"/>
      <c r="D592" s="305"/>
      <c r="E592" s="305"/>
      <c r="F592" s="305"/>
      <c r="G592" s="305"/>
      <c r="H592" s="305"/>
      <c r="I592" s="305"/>
      <c r="J592" s="305"/>
      <c r="K592" s="305"/>
      <c r="L592" s="305"/>
      <c r="M592" s="305"/>
      <c r="N592" s="305"/>
      <c r="O592" s="305"/>
      <c r="P592" s="305"/>
      <c r="Q592" s="305"/>
      <c r="R592" s="305"/>
      <c r="S592" s="127"/>
      <c r="T592" s="305"/>
      <c r="U592" s="305"/>
      <c r="V592" s="305"/>
      <c r="W592" s="305"/>
      <c r="X592" s="305"/>
      <c r="Y592" s="305"/>
      <c r="Z592" s="305"/>
      <c r="AA592" s="305"/>
      <c r="AB592" s="305"/>
      <c r="AC592" s="305"/>
    </row>
    <row r="593" spans="1:29" ht="14.25" x14ac:dyDescent="0.2">
      <c r="A593" s="305"/>
      <c r="B593" s="305"/>
      <c r="C593" s="305"/>
      <c r="D593" s="305"/>
      <c r="E593" s="305"/>
      <c r="F593" s="305"/>
      <c r="G593" s="305"/>
      <c r="H593" s="305"/>
      <c r="I593" s="305"/>
      <c r="J593" s="305"/>
      <c r="K593" s="305"/>
      <c r="L593" s="305"/>
      <c r="M593" s="305"/>
      <c r="N593" s="305"/>
      <c r="O593" s="305"/>
      <c r="P593" s="305"/>
      <c r="Q593" s="305"/>
      <c r="R593" s="305"/>
      <c r="S593" s="127"/>
      <c r="T593" s="305"/>
      <c r="U593" s="305"/>
      <c r="V593" s="305"/>
      <c r="W593" s="305"/>
      <c r="X593" s="305"/>
      <c r="Y593" s="305"/>
      <c r="Z593" s="305"/>
      <c r="AA593" s="305"/>
      <c r="AB593" s="305"/>
      <c r="AC593" s="305"/>
    </row>
    <row r="594" spans="1:29" ht="14.25" x14ac:dyDescent="0.2">
      <c r="A594" s="305"/>
      <c r="B594" s="305"/>
      <c r="C594" s="305"/>
      <c r="D594" s="305"/>
      <c r="E594" s="305"/>
      <c r="F594" s="305"/>
      <c r="G594" s="305"/>
      <c r="H594" s="305"/>
      <c r="I594" s="305"/>
      <c r="J594" s="305"/>
      <c r="K594" s="305"/>
      <c r="L594" s="305"/>
      <c r="M594" s="305"/>
      <c r="N594" s="305"/>
      <c r="O594" s="305"/>
      <c r="P594" s="305"/>
      <c r="Q594" s="305"/>
      <c r="R594" s="305"/>
      <c r="S594" s="127"/>
      <c r="T594" s="305"/>
      <c r="U594" s="305"/>
      <c r="V594" s="305"/>
      <c r="W594" s="305"/>
      <c r="X594" s="305"/>
      <c r="Y594" s="305"/>
      <c r="Z594" s="305"/>
      <c r="AA594" s="305"/>
      <c r="AB594" s="305"/>
      <c r="AC594" s="305"/>
    </row>
    <row r="595" spans="1:29" ht="14.25" x14ac:dyDescent="0.2">
      <c r="A595" s="305"/>
      <c r="B595" s="305"/>
      <c r="C595" s="305"/>
      <c r="D595" s="305"/>
      <c r="E595" s="305"/>
      <c r="F595" s="305"/>
      <c r="G595" s="305"/>
      <c r="H595" s="305"/>
      <c r="I595" s="305"/>
      <c r="J595" s="305"/>
      <c r="K595" s="305"/>
      <c r="L595" s="305"/>
      <c r="M595" s="305"/>
      <c r="N595" s="305"/>
      <c r="O595" s="305"/>
      <c r="P595" s="305"/>
      <c r="Q595" s="305"/>
      <c r="R595" s="305"/>
      <c r="S595" s="127"/>
      <c r="T595" s="305"/>
      <c r="U595" s="305"/>
      <c r="V595" s="305"/>
      <c r="W595" s="305"/>
      <c r="X595" s="305"/>
      <c r="Y595" s="305"/>
      <c r="Z595" s="305"/>
      <c r="AA595" s="305"/>
      <c r="AB595" s="305"/>
      <c r="AC595" s="305"/>
    </row>
    <row r="596" spans="1:29" ht="14.25" x14ac:dyDescent="0.2">
      <c r="A596" s="305"/>
      <c r="B596" s="305"/>
      <c r="C596" s="305"/>
      <c r="D596" s="305"/>
      <c r="E596" s="305"/>
      <c r="F596" s="305"/>
      <c r="G596" s="305"/>
      <c r="H596" s="305"/>
      <c r="I596" s="305"/>
      <c r="J596" s="305"/>
      <c r="K596" s="305"/>
      <c r="L596" s="305"/>
      <c r="M596" s="305"/>
      <c r="N596" s="305"/>
      <c r="O596" s="305"/>
      <c r="P596" s="305"/>
      <c r="Q596" s="305"/>
      <c r="R596" s="305"/>
      <c r="S596" s="127"/>
      <c r="T596" s="305"/>
      <c r="U596" s="305"/>
      <c r="V596" s="305"/>
      <c r="W596" s="305"/>
      <c r="X596" s="305"/>
      <c r="Y596" s="305"/>
      <c r="Z596" s="305"/>
      <c r="AA596" s="305"/>
      <c r="AB596" s="305"/>
      <c r="AC596" s="305"/>
    </row>
    <row r="597" spans="1:29" ht="14.25" x14ac:dyDescent="0.2">
      <c r="A597" s="305"/>
      <c r="B597" s="305"/>
      <c r="C597" s="305"/>
      <c r="D597" s="305"/>
      <c r="E597" s="305"/>
      <c r="F597" s="305"/>
      <c r="G597" s="305"/>
      <c r="H597" s="305"/>
      <c r="I597" s="305"/>
      <c r="J597" s="305"/>
      <c r="K597" s="305"/>
      <c r="L597" s="305"/>
      <c r="M597" s="305"/>
      <c r="N597" s="305"/>
      <c r="O597" s="305"/>
      <c r="P597" s="305"/>
      <c r="Q597" s="305"/>
      <c r="R597" s="305"/>
      <c r="S597" s="127"/>
      <c r="T597" s="305"/>
      <c r="U597" s="305"/>
      <c r="V597" s="305"/>
      <c r="W597" s="305"/>
      <c r="X597" s="305"/>
      <c r="Y597" s="305"/>
      <c r="Z597" s="305"/>
      <c r="AA597" s="305"/>
      <c r="AB597" s="305"/>
      <c r="AC597" s="305"/>
    </row>
    <row r="598" spans="1:29" ht="14.25" x14ac:dyDescent="0.2">
      <c r="A598" s="305"/>
      <c r="B598" s="305"/>
      <c r="C598" s="305"/>
      <c r="D598" s="305"/>
      <c r="E598" s="305"/>
      <c r="F598" s="305"/>
      <c r="G598" s="305"/>
      <c r="H598" s="305"/>
      <c r="I598" s="305"/>
      <c r="J598" s="305"/>
      <c r="K598" s="305"/>
      <c r="L598" s="305"/>
      <c r="M598" s="305"/>
      <c r="N598" s="305"/>
      <c r="O598" s="305"/>
      <c r="P598" s="305"/>
      <c r="Q598" s="305"/>
      <c r="R598" s="305"/>
      <c r="S598" s="127"/>
      <c r="T598" s="305"/>
      <c r="U598" s="305"/>
      <c r="V598" s="305"/>
      <c r="W598" s="305"/>
      <c r="X598" s="305"/>
      <c r="Y598" s="305"/>
      <c r="Z598" s="305"/>
      <c r="AA598" s="305"/>
      <c r="AB598" s="305"/>
      <c r="AC598" s="305"/>
    </row>
    <row r="599" spans="1:29" ht="14.25" x14ac:dyDescent="0.2">
      <c r="A599" s="305"/>
      <c r="B599" s="305"/>
      <c r="C599" s="305"/>
      <c r="D599" s="305"/>
      <c r="E599" s="305"/>
      <c r="F599" s="305"/>
      <c r="G599" s="305"/>
      <c r="H599" s="305"/>
      <c r="I599" s="305"/>
      <c r="J599" s="305"/>
      <c r="K599" s="305"/>
      <c r="L599" s="305"/>
      <c r="M599" s="305"/>
      <c r="N599" s="305"/>
      <c r="O599" s="305"/>
      <c r="P599" s="305"/>
      <c r="Q599" s="305"/>
      <c r="R599" s="305"/>
      <c r="S599" s="127"/>
      <c r="T599" s="305"/>
      <c r="U599" s="305"/>
      <c r="V599" s="305"/>
      <c r="W599" s="305"/>
      <c r="X599" s="305"/>
      <c r="Y599" s="305"/>
      <c r="Z599" s="305"/>
      <c r="AA599" s="305"/>
      <c r="AB599" s="305"/>
      <c r="AC599" s="305"/>
    </row>
    <row r="600" spans="1:29" ht="14.25" x14ac:dyDescent="0.2">
      <c r="A600" s="305"/>
      <c r="B600" s="305"/>
      <c r="C600" s="305"/>
      <c r="D600" s="305"/>
      <c r="E600" s="305"/>
      <c r="F600" s="305"/>
      <c r="G600" s="305"/>
      <c r="H600" s="305"/>
      <c r="I600" s="305"/>
      <c r="J600" s="305"/>
      <c r="K600" s="305"/>
      <c r="L600" s="305"/>
      <c r="M600" s="305"/>
      <c r="N600" s="305"/>
      <c r="O600" s="305"/>
      <c r="P600" s="305"/>
      <c r="Q600" s="305"/>
      <c r="R600" s="305"/>
      <c r="S600" s="127"/>
      <c r="T600" s="305"/>
      <c r="U600" s="305"/>
      <c r="V600" s="305"/>
      <c r="W600" s="305"/>
      <c r="X600" s="305"/>
      <c r="Y600" s="305"/>
      <c r="Z600" s="305"/>
      <c r="AA600" s="305"/>
      <c r="AB600" s="305"/>
      <c r="AC600" s="305"/>
    </row>
    <row r="601" spans="1:29" ht="14.25" x14ac:dyDescent="0.2">
      <c r="A601" s="305"/>
      <c r="B601" s="305"/>
      <c r="C601" s="305"/>
      <c r="D601" s="305"/>
      <c r="E601" s="305"/>
      <c r="F601" s="305"/>
      <c r="G601" s="305"/>
      <c r="H601" s="305"/>
      <c r="I601" s="305"/>
      <c r="J601" s="305"/>
      <c r="K601" s="305"/>
      <c r="L601" s="305"/>
      <c r="M601" s="305"/>
      <c r="N601" s="305"/>
      <c r="O601" s="305"/>
      <c r="P601" s="305"/>
      <c r="Q601" s="305"/>
      <c r="R601" s="305"/>
      <c r="S601" s="127"/>
      <c r="T601" s="305"/>
      <c r="U601" s="305"/>
      <c r="V601" s="305"/>
      <c r="W601" s="305"/>
      <c r="X601" s="305"/>
      <c r="Y601" s="305"/>
      <c r="Z601" s="305"/>
      <c r="AA601" s="305"/>
      <c r="AB601" s="305"/>
      <c r="AC601" s="305"/>
    </row>
    <row r="602" spans="1:29" ht="14.25" x14ac:dyDescent="0.2">
      <c r="A602" s="305"/>
      <c r="B602" s="305"/>
      <c r="C602" s="305"/>
      <c r="D602" s="305"/>
      <c r="E602" s="305"/>
      <c r="F602" s="305"/>
      <c r="G602" s="305"/>
      <c r="H602" s="305"/>
      <c r="I602" s="305"/>
      <c r="J602" s="305"/>
      <c r="K602" s="305"/>
      <c r="L602" s="305"/>
      <c r="M602" s="305"/>
      <c r="N602" s="305"/>
      <c r="O602" s="305"/>
      <c r="P602" s="305"/>
      <c r="Q602" s="305"/>
      <c r="R602" s="305"/>
      <c r="S602" s="127"/>
      <c r="T602" s="305"/>
      <c r="U602" s="305"/>
      <c r="V602" s="305"/>
      <c r="W602" s="305"/>
      <c r="X602" s="305"/>
      <c r="Y602" s="305"/>
      <c r="Z602" s="305"/>
      <c r="AA602" s="305"/>
      <c r="AB602" s="305"/>
      <c r="AC602" s="305"/>
    </row>
    <row r="603" spans="1:29" ht="14.25" x14ac:dyDescent="0.2">
      <c r="A603" s="305"/>
      <c r="B603" s="305"/>
      <c r="C603" s="305"/>
      <c r="D603" s="305"/>
      <c r="E603" s="305"/>
      <c r="F603" s="305"/>
      <c r="G603" s="305"/>
      <c r="H603" s="305"/>
      <c r="I603" s="305"/>
      <c r="J603" s="305"/>
      <c r="K603" s="305"/>
      <c r="L603" s="305"/>
      <c r="M603" s="305"/>
      <c r="N603" s="305"/>
      <c r="O603" s="305"/>
      <c r="P603" s="305"/>
      <c r="Q603" s="305"/>
      <c r="R603" s="305"/>
      <c r="S603" s="127"/>
      <c r="T603" s="305"/>
      <c r="U603" s="305"/>
      <c r="V603" s="305"/>
      <c r="W603" s="305"/>
      <c r="X603" s="305"/>
      <c r="Y603" s="305"/>
      <c r="Z603" s="305"/>
      <c r="AA603" s="305"/>
      <c r="AB603" s="305"/>
      <c r="AC603" s="305"/>
    </row>
    <row r="604" spans="1:29" ht="14.25" x14ac:dyDescent="0.2">
      <c r="A604" s="305"/>
      <c r="B604" s="305"/>
      <c r="C604" s="305"/>
      <c r="D604" s="305"/>
      <c r="E604" s="305"/>
      <c r="F604" s="305"/>
      <c r="G604" s="305"/>
      <c r="H604" s="305"/>
      <c r="I604" s="305"/>
      <c r="J604" s="305"/>
      <c r="K604" s="305"/>
      <c r="L604" s="305"/>
      <c r="M604" s="305"/>
      <c r="N604" s="305"/>
      <c r="O604" s="305"/>
      <c r="P604" s="305"/>
      <c r="Q604" s="305"/>
      <c r="R604" s="305"/>
      <c r="S604" s="127"/>
      <c r="T604" s="305"/>
      <c r="U604" s="305"/>
      <c r="V604" s="305"/>
      <c r="W604" s="305"/>
      <c r="X604" s="305"/>
      <c r="Y604" s="305"/>
      <c r="Z604" s="305"/>
      <c r="AA604" s="305"/>
      <c r="AB604" s="305"/>
      <c r="AC604" s="305"/>
    </row>
    <row r="605" spans="1:29" ht="14.25" x14ac:dyDescent="0.2">
      <c r="A605" s="305"/>
      <c r="B605" s="305"/>
      <c r="C605" s="305"/>
      <c r="D605" s="305"/>
      <c r="E605" s="305"/>
      <c r="F605" s="305"/>
      <c r="G605" s="305"/>
      <c r="H605" s="305"/>
      <c r="I605" s="305"/>
      <c r="J605" s="305"/>
      <c r="K605" s="305"/>
      <c r="L605" s="305"/>
      <c r="M605" s="305"/>
      <c r="N605" s="305"/>
      <c r="O605" s="305"/>
      <c r="P605" s="305"/>
      <c r="Q605" s="305"/>
      <c r="R605" s="305"/>
      <c r="S605" s="127"/>
      <c r="T605" s="305"/>
      <c r="U605" s="305"/>
      <c r="V605" s="305"/>
      <c r="W605" s="305"/>
      <c r="X605" s="305"/>
      <c r="Y605" s="305"/>
      <c r="Z605" s="305"/>
      <c r="AA605" s="305"/>
      <c r="AB605" s="305"/>
      <c r="AC605" s="305"/>
    </row>
    <row r="606" spans="1:29" ht="14.25" x14ac:dyDescent="0.2">
      <c r="A606" s="305"/>
      <c r="B606" s="305"/>
      <c r="C606" s="305"/>
      <c r="D606" s="305"/>
      <c r="E606" s="305"/>
      <c r="F606" s="305"/>
      <c r="G606" s="305"/>
      <c r="H606" s="305"/>
      <c r="I606" s="305"/>
      <c r="J606" s="305"/>
      <c r="K606" s="305"/>
      <c r="L606" s="305"/>
      <c r="M606" s="305"/>
      <c r="N606" s="305"/>
      <c r="O606" s="305"/>
      <c r="P606" s="305"/>
      <c r="Q606" s="305"/>
      <c r="R606" s="305"/>
      <c r="S606" s="127"/>
      <c r="T606" s="305"/>
      <c r="U606" s="305"/>
      <c r="V606" s="305"/>
      <c r="W606" s="305"/>
      <c r="X606" s="305"/>
      <c r="Y606" s="305"/>
      <c r="Z606" s="305"/>
      <c r="AA606" s="305"/>
      <c r="AB606" s="305"/>
      <c r="AC606" s="305"/>
    </row>
    <row r="607" spans="1:29" ht="14.25" x14ac:dyDescent="0.2">
      <c r="A607" s="305"/>
      <c r="B607" s="305"/>
      <c r="C607" s="305"/>
      <c r="D607" s="305"/>
      <c r="E607" s="305"/>
      <c r="F607" s="305"/>
      <c r="G607" s="305"/>
      <c r="H607" s="305"/>
      <c r="I607" s="305"/>
      <c r="J607" s="305"/>
      <c r="K607" s="305"/>
      <c r="L607" s="305"/>
      <c r="M607" s="305"/>
      <c r="N607" s="305"/>
      <c r="O607" s="305"/>
      <c r="P607" s="305"/>
      <c r="Q607" s="305"/>
      <c r="R607" s="305"/>
      <c r="S607" s="127"/>
      <c r="T607" s="305"/>
      <c r="U607" s="305"/>
      <c r="V607" s="305"/>
      <c r="W607" s="305"/>
      <c r="X607" s="305"/>
      <c r="Y607" s="305"/>
      <c r="Z607" s="305"/>
      <c r="AA607" s="305"/>
      <c r="AB607" s="305"/>
      <c r="AC607" s="305"/>
    </row>
    <row r="608" spans="1:29" ht="14.25" x14ac:dyDescent="0.2">
      <c r="A608" s="305"/>
      <c r="B608" s="305"/>
      <c r="C608" s="305"/>
      <c r="D608" s="305"/>
      <c r="E608" s="305"/>
      <c r="F608" s="305"/>
      <c r="G608" s="305"/>
      <c r="H608" s="305"/>
      <c r="I608" s="305"/>
      <c r="J608" s="305"/>
      <c r="K608" s="305"/>
      <c r="L608" s="305"/>
      <c r="M608" s="305"/>
      <c r="N608" s="305"/>
      <c r="O608" s="305"/>
      <c r="P608" s="305"/>
      <c r="Q608" s="305"/>
      <c r="R608" s="305"/>
      <c r="S608" s="127"/>
      <c r="T608" s="305"/>
      <c r="U608" s="305"/>
      <c r="V608" s="305"/>
      <c r="W608" s="305"/>
      <c r="X608" s="305"/>
      <c r="Y608" s="305"/>
      <c r="Z608" s="305"/>
      <c r="AA608" s="305"/>
      <c r="AB608" s="305"/>
      <c r="AC608" s="305"/>
    </row>
    <row r="609" spans="1:29" ht="14.25" x14ac:dyDescent="0.2">
      <c r="A609" s="305"/>
      <c r="B609" s="305"/>
      <c r="C609" s="305"/>
      <c r="D609" s="305"/>
      <c r="E609" s="305"/>
      <c r="F609" s="305"/>
      <c r="G609" s="305"/>
      <c r="H609" s="305"/>
      <c r="I609" s="305"/>
      <c r="J609" s="305"/>
      <c r="K609" s="305"/>
      <c r="L609" s="305"/>
      <c r="M609" s="305"/>
      <c r="N609" s="305"/>
      <c r="O609" s="305"/>
      <c r="P609" s="305"/>
      <c r="Q609" s="305"/>
      <c r="R609" s="305"/>
      <c r="S609" s="127"/>
      <c r="T609" s="305"/>
      <c r="U609" s="305"/>
      <c r="V609" s="305"/>
      <c r="W609" s="305"/>
      <c r="X609" s="305"/>
      <c r="Y609" s="305"/>
      <c r="Z609" s="305"/>
      <c r="AA609" s="305"/>
      <c r="AB609" s="305"/>
      <c r="AC609" s="305"/>
    </row>
    <row r="610" spans="1:29" ht="14.25" x14ac:dyDescent="0.2">
      <c r="A610" s="305"/>
      <c r="B610" s="305"/>
      <c r="C610" s="305"/>
      <c r="D610" s="305"/>
      <c r="E610" s="305"/>
      <c r="F610" s="305"/>
      <c r="G610" s="305"/>
      <c r="H610" s="305"/>
      <c r="I610" s="305"/>
      <c r="J610" s="305"/>
      <c r="K610" s="305"/>
      <c r="L610" s="305"/>
      <c r="M610" s="305"/>
      <c r="N610" s="305"/>
      <c r="O610" s="305"/>
      <c r="P610" s="305"/>
      <c r="Q610" s="305"/>
      <c r="R610" s="305"/>
      <c r="S610" s="127"/>
      <c r="T610" s="305"/>
      <c r="U610" s="305"/>
      <c r="V610" s="305"/>
      <c r="W610" s="305"/>
      <c r="X610" s="305"/>
      <c r="Y610" s="305"/>
      <c r="Z610" s="305"/>
      <c r="AA610" s="305"/>
      <c r="AB610" s="305"/>
      <c r="AC610" s="305"/>
    </row>
    <row r="611" spans="1:29" ht="14.25" x14ac:dyDescent="0.2">
      <c r="A611" s="305"/>
      <c r="B611" s="305"/>
      <c r="C611" s="305"/>
      <c r="D611" s="305"/>
      <c r="E611" s="305"/>
      <c r="F611" s="305"/>
      <c r="G611" s="305"/>
      <c r="H611" s="305"/>
      <c r="I611" s="305"/>
      <c r="J611" s="305"/>
      <c r="K611" s="305"/>
      <c r="L611" s="305"/>
      <c r="M611" s="305"/>
      <c r="N611" s="305"/>
      <c r="O611" s="305"/>
      <c r="P611" s="305"/>
      <c r="Q611" s="305"/>
      <c r="R611" s="305"/>
      <c r="S611" s="127"/>
      <c r="T611" s="305"/>
      <c r="U611" s="305"/>
      <c r="V611" s="305"/>
      <c r="W611" s="305"/>
      <c r="X611" s="305"/>
      <c r="Y611" s="305"/>
      <c r="Z611" s="305"/>
      <c r="AA611" s="305"/>
      <c r="AB611" s="305"/>
      <c r="AC611" s="305"/>
    </row>
    <row r="612" spans="1:29" ht="14.25" x14ac:dyDescent="0.2">
      <c r="A612" s="305"/>
      <c r="B612" s="305"/>
      <c r="C612" s="305"/>
      <c r="D612" s="305"/>
      <c r="E612" s="305"/>
      <c r="F612" s="305"/>
      <c r="G612" s="305"/>
      <c r="H612" s="305"/>
      <c r="I612" s="305"/>
      <c r="J612" s="305"/>
      <c r="K612" s="305"/>
      <c r="L612" s="305"/>
      <c r="M612" s="305"/>
      <c r="N612" s="305"/>
      <c r="O612" s="305"/>
      <c r="P612" s="305"/>
      <c r="Q612" s="305"/>
      <c r="R612" s="305"/>
      <c r="S612" s="127"/>
      <c r="T612" s="305"/>
      <c r="U612" s="305"/>
      <c r="V612" s="305"/>
      <c r="W612" s="305"/>
      <c r="X612" s="305"/>
      <c r="Y612" s="305"/>
      <c r="Z612" s="305"/>
      <c r="AA612" s="305"/>
      <c r="AB612" s="305"/>
      <c r="AC612" s="305"/>
    </row>
    <row r="613" spans="1:29" ht="14.25" x14ac:dyDescent="0.2">
      <c r="A613" s="305"/>
      <c r="B613" s="305"/>
      <c r="C613" s="305"/>
      <c r="D613" s="305"/>
      <c r="E613" s="305"/>
      <c r="F613" s="305"/>
      <c r="G613" s="305"/>
      <c r="H613" s="305"/>
      <c r="I613" s="305"/>
      <c r="J613" s="305"/>
      <c r="K613" s="305"/>
      <c r="L613" s="305"/>
      <c r="M613" s="305"/>
      <c r="N613" s="305"/>
      <c r="O613" s="305"/>
      <c r="P613" s="305"/>
      <c r="Q613" s="305"/>
      <c r="R613" s="305"/>
      <c r="S613" s="127"/>
      <c r="T613" s="305"/>
      <c r="U613" s="305"/>
      <c r="V613" s="305"/>
      <c r="W613" s="305"/>
      <c r="X613" s="305"/>
      <c r="Y613" s="305"/>
      <c r="Z613" s="305"/>
      <c r="AA613" s="305"/>
      <c r="AB613" s="305"/>
      <c r="AC613" s="305"/>
    </row>
    <row r="614" spans="1:29" ht="14.25" x14ac:dyDescent="0.2">
      <c r="A614" s="305"/>
      <c r="B614" s="305"/>
      <c r="C614" s="305"/>
      <c r="D614" s="305"/>
      <c r="E614" s="305"/>
      <c r="F614" s="305"/>
      <c r="G614" s="305"/>
      <c r="H614" s="305"/>
      <c r="I614" s="305"/>
      <c r="J614" s="305"/>
      <c r="K614" s="305"/>
      <c r="L614" s="305"/>
      <c r="M614" s="305"/>
      <c r="N614" s="305"/>
      <c r="O614" s="305"/>
      <c r="P614" s="305"/>
      <c r="Q614" s="305"/>
      <c r="R614" s="305"/>
      <c r="S614" s="127"/>
      <c r="T614" s="305"/>
      <c r="U614" s="305"/>
      <c r="V614" s="305"/>
      <c r="W614" s="305"/>
      <c r="X614" s="305"/>
      <c r="Y614" s="305"/>
      <c r="Z614" s="305"/>
      <c r="AA614" s="305"/>
      <c r="AB614" s="305"/>
      <c r="AC614" s="305"/>
    </row>
    <row r="615" spans="1:29" ht="14.25" x14ac:dyDescent="0.2">
      <c r="A615" s="305"/>
      <c r="B615" s="305"/>
      <c r="C615" s="305"/>
      <c r="D615" s="305"/>
      <c r="E615" s="305"/>
      <c r="F615" s="305"/>
      <c r="G615" s="305"/>
      <c r="H615" s="305"/>
      <c r="I615" s="305"/>
      <c r="J615" s="305"/>
      <c r="K615" s="305"/>
      <c r="L615" s="305"/>
      <c r="M615" s="305"/>
      <c r="N615" s="305"/>
      <c r="O615" s="305"/>
      <c r="P615" s="305"/>
      <c r="Q615" s="305"/>
      <c r="R615" s="305"/>
      <c r="S615" s="127"/>
      <c r="T615" s="305"/>
      <c r="U615" s="305"/>
      <c r="V615" s="305"/>
      <c r="W615" s="305"/>
      <c r="X615" s="305"/>
      <c r="Y615" s="305"/>
      <c r="Z615" s="305"/>
      <c r="AA615" s="305"/>
      <c r="AB615" s="305"/>
      <c r="AC615" s="305"/>
    </row>
    <row r="616" spans="1:29" ht="14.25" x14ac:dyDescent="0.2">
      <c r="A616" s="305"/>
      <c r="B616" s="305"/>
      <c r="C616" s="305"/>
      <c r="D616" s="305"/>
      <c r="E616" s="305"/>
      <c r="F616" s="305"/>
      <c r="G616" s="305"/>
      <c r="H616" s="305"/>
      <c r="I616" s="305"/>
      <c r="J616" s="305"/>
      <c r="K616" s="305"/>
      <c r="L616" s="305"/>
      <c r="M616" s="305"/>
      <c r="N616" s="305"/>
      <c r="O616" s="305"/>
      <c r="P616" s="305"/>
      <c r="Q616" s="305"/>
      <c r="R616" s="305"/>
      <c r="S616" s="127"/>
      <c r="T616" s="305"/>
      <c r="U616" s="305"/>
      <c r="V616" s="305"/>
      <c r="W616" s="305"/>
      <c r="X616" s="305"/>
      <c r="Y616" s="305"/>
      <c r="Z616" s="305"/>
      <c r="AA616" s="305"/>
      <c r="AB616" s="305"/>
      <c r="AC616" s="305"/>
    </row>
    <row r="617" spans="1:29" ht="14.25" x14ac:dyDescent="0.2">
      <c r="A617" s="305"/>
      <c r="B617" s="305"/>
      <c r="C617" s="305"/>
      <c r="D617" s="305"/>
      <c r="E617" s="305"/>
      <c r="F617" s="305"/>
      <c r="G617" s="305"/>
      <c r="H617" s="305"/>
      <c r="I617" s="305"/>
      <c r="J617" s="305"/>
      <c r="K617" s="305"/>
      <c r="L617" s="305"/>
      <c r="M617" s="305"/>
      <c r="N617" s="305"/>
      <c r="O617" s="305"/>
      <c r="P617" s="305"/>
      <c r="Q617" s="305"/>
      <c r="R617" s="305"/>
      <c r="S617" s="127"/>
      <c r="T617" s="305"/>
      <c r="U617" s="305"/>
      <c r="V617" s="305"/>
      <c r="W617" s="305"/>
      <c r="X617" s="305"/>
      <c r="Y617" s="305"/>
      <c r="Z617" s="305"/>
      <c r="AA617" s="305"/>
      <c r="AB617" s="305"/>
      <c r="AC617" s="305"/>
    </row>
    <row r="618" spans="1:29" ht="14.25" x14ac:dyDescent="0.2">
      <c r="A618" s="305"/>
      <c r="B618" s="305"/>
      <c r="C618" s="305"/>
      <c r="D618" s="305"/>
      <c r="E618" s="305"/>
      <c r="F618" s="305"/>
      <c r="G618" s="305"/>
      <c r="H618" s="305"/>
      <c r="I618" s="305"/>
      <c r="J618" s="305"/>
      <c r="K618" s="305"/>
      <c r="L618" s="305"/>
      <c r="M618" s="305"/>
      <c r="N618" s="305"/>
      <c r="O618" s="305"/>
      <c r="P618" s="305"/>
      <c r="Q618" s="305"/>
      <c r="R618" s="305"/>
      <c r="S618" s="127"/>
      <c r="T618" s="305"/>
      <c r="U618" s="305"/>
      <c r="V618" s="305"/>
      <c r="W618" s="305"/>
      <c r="X618" s="305"/>
      <c r="Y618" s="305"/>
      <c r="Z618" s="305"/>
      <c r="AA618" s="305"/>
      <c r="AB618" s="305"/>
      <c r="AC618" s="305"/>
    </row>
    <row r="619" spans="1:29" ht="14.25" x14ac:dyDescent="0.2">
      <c r="A619" s="305"/>
      <c r="B619" s="305"/>
      <c r="C619" s="305"/>
      <c r="D619" s="305"/>
      <c r="E619" s="305"/>
      <c r="F619" s="305"/>
      <c r="G619" s="305"/>
      <c r="H619" s="305"/>
      <c r="I619" s="305"/>
      <c r="J619" s="305"/>
      <c r="K619" s="305"/>
      <c r="L619" s="305"/>
      <c r="M619" s="305"/>
      <c r="N619" s="305"/>
      <c r="O619" s="305"/>
      <c r="P619" s="305"/>
      <c r="Q619" s="305"/>
      <c r="R619" s="305"/>
      <c r="S619" s="127"/>
      <c r="T619" s="305"/>
      <c r="U619" s="305"/>
      <c r="V619" s="305"/>
      <c r="W619" s="305"/>
      <c r="X619" s="305"/>
      <c r="Y619" s="305"/>
      <c r="Z619" s="305"/>
      <c r="AA619" s="305"/>
      <c r="AB619" s="305"/>
      <c r="AC619" s="305"/>
    </row>
    <row r="620" spans="1:29" ht="14.25" x14ac:dyDescent="0.2">
      <c r="A620" s="305"/>
      <c r="B620" s="305"/>
      <c r="C620" s="305"/>
      <c r="D620" s="305"/>
      <c r="E620" s="305"/>
      <c r="F620" s="305"/>
      <c r="G620" s="305"/>
      <c r="H620" s="305"/>
      <c r="I620" s="305"/>
      <c r="J620" s="305"/>
      <c r="K620" s="305"/>
      <c r="L620" s="305"/>
      <c r="M620" s="305"/>
      <c r="N620" s="305"/>
      <c r="O620" s="305"/>
      <c r="P620" s="305"/>
      <c r="Q620" s="305"/>
      <c r="R620" s="305"/>
      <c r="S620" s="127"/>
      <c r="T620" s="305"/>
      <c r="U620" s="305"/>
      <c r="V620" s="305"/>
      <c r="W620" s="305"/>
      <c r="X620" s="305"/>
      <c r="Y620" s="305"/>
      <c r="Z620" s="305"/>
      <c r="AA620" s="305"/>
      <c r="AB620" s="305"/>
      <c r="AC620" s="305"/>
    </row>
    <row r="621" spans="1:29" ht="14.25" x14ac:dyDescent="0.2">
      <c r="A621" s="305"/>
      <c r="B621" s="305"/>
      <c r="C621" s="305"/>
      <c r="D621" s="305"/>
      <c r="E621" s="305"/>
      <c r="F621" s="305"/>
      <c r="G621" s="305"/>
      <c r="H621" s="305"/>
      <c r="I621" s="305"/>
      <c r="J621" s="305"/>
      <c r="K621" s="305"/>
      <c r="L621" s="305"/>
      <c r="M621" s="305"/>
      <c r="N621" s="305"/>
      <c r="O621" s="305"/>
      <c r="P621" s="305"/>
      <c r="Q621" s="305"/>
      <c r="R621" s="305"/>
      <c r="S621" s="127"/>
      <c r="T621" s="305"/>
      <c r="U621" s="305"/>
      <c r="V621" s="305"/>
      <c r="W621" s="305"/>
      <c r="X621" s="305"/>
      <c r="Y621" s="305"/>
      <c r="Z621" s="305"/>
      <c r="AA621" s="305"/>
      <c r="AB621" s="305"/>
      <c r="AC621" s="305"/>
    </row>
    <row r="622" spans="1:29" ht="14.25" x14ac:dyDescent="0.2">
      <c r="A622" s="305"/>
      <c r="B622" s="305"/>
      <c r="C622" s="305"/>
      <c r="D622" s="305"/>
      <c r="E622" s="305"/>
      <c r="F622" s="305"/>
      <c r="G622" s="305"/>
      <c r="H622" s="305"/>
      <c r="I622" s="305"/>
      <c r="J622" s="305"/>
      <c r="K622" s="305"/>
      <c r="L622" s="305"/>
      <c r="M622" s="305"/>
      <c r="N622" s="305"/>
      <c r="O622" s="305"/>
      <c r="P622" s="305"/>
      <c r="Q622" s="305"/>
      <c r="R622" s="305"/>
      <c r="S622" s="127"/>
      <c r="T622" s="305"/>
      <c r="U622" s="305"/>
      <c r="V622" s="305"/>
      <c r="W622" s="305"/>
      <c r="X622" s="305"/>
      <c r="Y622" s="305"/>
      <c r="Z622" s="305"/>
      <c r="AA622" s="305"/>
      <c r="AB622" s="305"/>
      <c r="AC622" s="305"/>
    </row>
    <row r="623" spans="1:29" ht="14.25" x14ac:dyDescent="0.2">
      <c r="A623" s="305"/>
      <c r="B623" s="305"/>
      <c r="C623" s="305"/>
      <c r="D623" s="305"/>
      <c r="E623" s="305"/>
      <c r="F623" s="305"/>
      <c r="G623" s="305"/>
      <c r="H623" s="305"/>
      <c r="I623" s="305"/>
      <c r="J623" s="305"/>
      <c r="K623" s="305"/>
      <c r="L623" s="305"/>
      <c r="M623" s="305"/>
      <c r="N623" s="305"/>
      <c r="O623" s="305"/>
      <c r="P623" s="305"/>
      <c r="Q623" s="305"/>
      <c r="R623" s="305"/>
      <c r="S623" s="127"/>
      <c r="T623" s="305"/>
      <c r="U623" s="305"/>
      <c r="V623" s="305"/>
      <c r="W623" s="305"/>
      <c r="X623" s="305"/>
      <c r="Y623" s="305"/>
      <c r="Z623" s="305"/>
      <c r="AA623" s="305"/>
      <c r="AB623" s="305"/>
      <c r="AC623" s="305"/>
    </row>
    <row r="624" spans="1:29" ht="14.25" x14ac:dyDescent="0.2">
      <c r="A624" s="305"/>
      <c r="B624" s="305"/>
      <c r="C624" s="305"/>
      <c r="D624" s="305"/>
      <c r="E624" s="305"/>
      <c r="F624" s="305"/>
      <c r="G624" s="305"/>
      <c r="H624" s="305"/>
      <c r="I624" s="305"/>
      <c r="J624" s="305"/>
      <c r="K624" s="305"/>
      <c r="L624" s="305"/>
      <c r="M624" s="305"/>
      <c r="N624" s="305"/>
      <c r="O624" s="305"/>
      <c r="P624" s="305"/>
      <c r="Q624" s="305"/>
      <c r="R624" s="305"/>
      <c r="S624" s="127"/>
      <c r="T624" s="305"/>
      <c r="U624" s="305"/>
      <c r="V624" s="305"/>
      <c r="W624" s="305"/>
      <c r="X624" s="305"/>
      <c r="Y624" s="305"/>
      <c r="Z624" s="305"/>
      <c r="AA624" s="305"/>
      <c r="AB624" s="305"/>
      <c r="AC624" s="305"/>
    </row>
    <row r="625" spans="1:29" ht="14.25" x14ac:dyDescent="0.2">
      <c r="A625" s="305"/>
      <c r="B625" s="305"/>
      <c r="C625" s="305"/>
      <c r="D625" s="305"/>
      <c r="E625" s="305"/>
      <c r="F625" s="305"/>
      <c r="G625" s="305"/>
      <c r="H625" s="305"/>
      <c r="I625" s="305"/>
      <c r="J625" s="305"/>
      <c r="K625" s="305"/>
      <c r="L625" s="305"/>
      <c r="M625" s="305"/>
      <c r="N625" s="305"/>
      <c r="O625" s="305"/>
      <c r="P625" s="305"/>
      <c r="Q625" s="305"/>
      <c r="R625" s="305"/>
      <c r="S625" s="127"/>
      <c r="T625" s="305"/>
      <c r="U625" s="305"/>
      <c r="V625" s="305"/>
      <c r="W625" s="305"/>
      <c r="X625" s="305"/>
      <c r="Y625" s="305"/>
      <c r="Z625" s="305"/>
      <c r="AA625" s="305"/>
      <c r="AB625" s="305"/>
      <c r="AC625" s="305"/>
    </row>
    <row r="626" spans="1:29" ht="14.25" x14ac:dyDescent="0.2">
      <c r="A626" s="305"/>
      <c r="B626" s="305"/>
      <c r="C626" s="305"/>
      <c r="D626" s="305"/>
      <c r="E626" s="305"/>
      <c r="F626" s="305"/>
      <c r="G626" s="305"/>
      <c r="H626" s="305"/>
      <c r="I626" s="305"/>
      <c r="J626" s="305"/>
      <c r="K626" s="305"/>
      <c r="L626" s="305"/>
      <c r="M626" s="305"/>
      <c r="N626" s="305"/>
      <c r="O626" s="305"/>
      <c r="P626" s="305"/>
      <c r="Q626" s="305"/>
      <c r="R626" s="305"/>
      <c r="S626" s="127"/>
      <c r="T626" s="305"/>
      <c r="U626" s="305"/>
      <c r="V626" s="305"/>
      <c r="W626" s="305"/>
      <c r="X626" s="305"/>
      <c r="Y626" s="305"/>
      <c r="Z626" s="305"/>
      <c r="AA626" s="305"/>
      <c r="AB626" s="305"/>
      <c r="AC626" s="305"/>
    </row>
    <row r="627" spans="1:29" ht="14.25" x14ac:dyDescent="0.2">
      <c r="A627" s="305"/>
      <c r="B627" s="305"/>
      <c r="C627" s="305"/>
      <c r="D627" s="305"/>
      <c r="E627" s="305"/>
      <c r="F627" s="305"/>
      <c r="G627" s="305"/>
      <c r="H627" s="305"/>
      <c r="I627" s="305"/>
      <c r="J627" s="305"/>
      <c r="K627" s="305"/>
      <c r="L627" s="305"/>
      <c r="M627" s="305"/>
      <c r="N627" s="305"/>
      <c r="O627" s="305"/>
      <c r="P627" s="305"/>
      <c r="Q627" s="305"/>
      <c r="R627" s="305"/>
      <c r="S627" s="127"/>
      <c r="T627" s="305"/>
      <c r="U627" s="305"/>
      <c r="V627" s="305"/>
      <c r="W627" s="305"/>
      <c r="X627" s="305"/>
      <c r="Y627" s="305"/>
      <c r="Z627" s="305"/>
      <c r="AA627" s="305"/>
      <c r="AB627" s="305"/>
      <c r="AC627" s="305"/>
    </row>
    <row r="628" spans="1:29" ht="14.25" x14ac:dyDescent="0.2">
      <c r="A628" s="305"/>
      <c r="B628" s="305"/>
      <c r="C628" s="305"/>
      <c r="D628" s="305"/>
      <c r="E628" s="305"/>
      <c r="F628" s="305"/>
      <c r="G628" s="305"/>
      <c r="H628" s="305"/>
      <c r="I628" s="305"/>
      <c r="J628" s="305"/>
      <c r="K628" s="305"/>
      <c r="L628" s="305"/>
      <c r="M628" s="305"/>
      <c r="N628" s="305"/>
      <c r="O628" s="305"/>
      <c r="P628" s="305"/>
      <c r="Q628" s="305"/>
      <c r="R628" s="305"/>
      <c r="S628" s="127"/>
      <c r="T628" s="305"/>
      <c r="U628" s="305"/>
      <c r="V628" s="305"/>
      <c r="W628" s="305"/>
      <c r="X628" s="305"/>
      <c r="Y628" s="305"/>
      <c r="Z628" s="305"/>
      <c r="AA628" s="305"/>
      <c r="AB628" s="305"/>
      <c r="AC628" s="305"/>
    </row>
    <row r="629" spans="1:29" ht="14.25" x14ac:dyDescent="0.2">
      <c r="A629" s="305"/>
      <c r="B629" s="305"/>
      <c r="C629" s="305"/>
      <c r="D629" s="305"/>
      <c r="E629" s="305"/>
      <c r="F629" s="305"/>
      <c r="G629" s="305"/>
      <c r="H629" s="305"/>
      <c r="I629" s="305"/>
      <c r="J629" s="305"/>
      <c r="K629" s="305"/>
      <c r="L629" s="305"/>
      <c r="M629" s="305"/>
      <c r="N629" s="305"/>
      <c r="O629" s="305"/>
      <c r="P629" s="305"/>
      <c r="Q629" s="305"/>
      <c r="R629" s="305"/>
      <c r="S629" s="127"/>
      <c r="T629" s="305"/>
      <c r="U629" s="305"/>
      <c r="V629" s="305"/>
      <c r="W629" s="305"/>
      <c r="X629" s="305"/>
      <c r="Y629" s="305"/>
      <c r="Z629" s="305"/>
      <c r="AA629" s="305"/>
      <c r="AB629" s="305"/>
      <c r="AC629" s="305"/>
    </row>
    <row r="630" spans="1:29" ht="14.25" x14ac:dyDescent="0.2">
      <c r="A630" s="305"/>
      <c r="B630" s="305"/>
      <c r="C630" s="305"/>
      <c r="D630" s="305"/>
      <c r="E630" s="305"/>
      <c r="F630" s="305"/>
      <c r="G630" s="305"/>
      <c r="H630" s="305"/>
      <c r="I630" s="305"/>
      <c r="J630" s="305"/>
      <c r="K630" s="305"/>
      <c r="L630" s="305"/>
      <c r="M630" s="305"/>
      <c r="N630" s="305"/>
      <c r="O630" s="305"/>
      <c r="P630" s="305"/>
      <c r="Q630" s="305"/>
      <c r="R630" s="305"/>
      <c r="S630" s="127"/>
      <c r="T630" s="305"/>
      <c r="U630" s="305"/>
      <c r="V630" s="305"/>
      <c r="W630" s="305"/>
      <c r="X630" s="305"/>
      <c r="Y630" s="305"/>
      <c r="Z630" s="305"/>
      <c r="AA630" s="305"/>
      <c r="AB630" s="305"/>
      <c r="AC630" s="305"/>
    </row>
    <row r="631" spans="1:29" ht="14.25" x14ac:dyDescent="0.2">
      <c r="A631" s="305"/>
      <c r="B631" s="305"/>
      <c r="C631" s="305"/>
      <c r="D631" s="305"/>
      <c r="E631" s="305"/>
      <c r="F631" s="305"/>
      <c r="G631" s="305"/>
      <c r="H631" s="305"/>
      <c r="I631" s="305"/>
      <c r="J631" s="305"/>
      <c r="K631" s="305"/>
      <c r="L631" s="305"/>
      <c r="M631" s="305"/>
      <c r="N631" s="305"/>
      <c r="O631" s="305"/>
      <c r="P631" s="305"/>
      <c r="Q631" s="305"/>
      <c r="R631" s="305"/>
      <c r="S631" s="127"/>
      <c r="T631" s="305"/>
      <c r="U631" s="305"/>
      <c r="V631" s="305"/>
      <c r="W631" s="305"/>
      <c r="X631" s="305"/>
      <c r="Y631" s="305"/>
      <c r="Z631" s="305"/>
      <c r="AA631" s="305"/>
      <c r="AB631" s="305"/>
      <c r="AC631" s="305"/>
    </row>
    <row r="632" spans="1:29" ht="14.25" x14ac:dyDescent="0.2">
      <c r="A632" s="305"/>
      <c r="B632" s="305"/>
      <c r="C632" s="305"/>
      <c r="D632" s="305"/>
      <c r="E632" s="305"/>
      <c r="F632" s="305"/>
      <c r="G632" s="305"/>
      <c r="H632" s="305"/>
      <c r="I632" s="305"/>
      <c r="J632" s="305"/>
      <c r="K632" s="305"/>
      <c r="L632" s="305"/>
      <c r="M632" s="305"/>
      <c r="N632" s="305"/>
      <c r="O632" s="305"/>
      <c r="P632" s="305"/>
      <c r="Q632" s="305"/>
      <c r="R632" s="305"/>
      <c r="S632" s="127"/>
      <c r="T632" s="305"/>
      <c r="U632" s="305"/>
      <c r="V632" s="305"/>
      <c r="W632" s="305"/>
      <c r="X632" s="305"/>
      <c r="Y632" s="305"/>
      <c r="Z632" s="305"/>
      <c r="AA632" s="305"/>
      <c r="AB632" s="305"/>
      <c r="AC632" s="305"/>
    </row>
    <row r="633" spans="1:29" ht="14.25" x14ac:dyDescent="0.2">
      <c r="A633" s="305"/>
      <c r="B633" s="305"/>
      <c r="C633" s="305"/>
      <c r="D633" s="305"/>
      <c r="E633" s="305"/>
      <c r="F633" s="305"/>
      <c r="G633" s="305"/>
      <c r="H633" s="305"/>
      <c r="I633" s="305"/>
      <c r="J633" s="305"/>
      <c r="K633" s="305"/>
      <c r="L633" s="305"/>
      <c r="M633" s="305"/>
      <c r="N633" s="305"/>
      <c r="O633" s="305"/>
      <c r="P633" s="305"/>
      <c r="Q633" s="305"/>
      <c r="R633" s="305"/>
      <c r="S633" s="127"/>
      <c r="T633" s="305"/>
      <c r="U633" s="305"/>
      <c r="V633" s="305"/>
      <c r="W633" s="305"/>
      <c r="X633" s="305"/>
      <c r="Y633" s="305"/>
      <c r="Z633" s="305"/>
      <c r="AA633" s="305"/>
      <c r="AB633" s="305"/>
      <c r="AC633" s="305"/>
    </row>
    <row r="634" spans="1:29" ht="14.25" x14ac:dyDescent="0.2">
      <c r="A634" s="305"/>
      <c r="B634" s="305"/>
      <c r="C634" s="305"/>
      <c r="D634" s="305"/>
      <c r="E634" s="305"/>
      <c r="F634" s="305"/>
      <c r="G634" s="305"/>
      <c r="H634" s="305"/>
      <c r="I634" s="305"/>
      <c r="J634" s="305"/>
      <c r="K634" s="305"/>
      <c r="L634" s="305"/>
      <c r="M634" s="305"/>
      <c r="N634" s="305"/>
      <c r="O634" s="305"/>
      <c r="P634" s="305"/>
      <c r="Q634" s="305"/>
      <c r="R634" s="305"/>
      <c r="S634" s="127"/>
      <c r="T634" s="305"/>
      <c r="U634" s="305"/>
      <c r="V634" s="305"/>
      <c r="W634" s="305"/>
      <c r="X634" s="305"/>
      <c r="Y634" s="305"/>
      <c r="Z634" s="305"/>
      <c r="AA634" s="305"/>
      <c r="AB634" s="305"/>
      <c r="AC634" s="305"/>
    </row>
    <row r="635" spans="1:29" ht="14.25" x14ac:dyDescent="0.2">
      <c r="A635" s="305"/>
      <c r="B635" s="305"/>
      <c r="C635" s="305"/>
      <c r="D635" s="305"/>
      <c r="E635" s="305"/>
      <c r="F635" s="305"/>
      <c r="G635" s="305"/>
      <c r="H635" s="305"/>
      <c r="I635" s="305"/>
      <c r="J635" s="305"/>
      <c r="K635" s="305"/>
      <c r="L635" s="305"/>
      <c r="M635" s="305"/>
      <c r="N635" s="305"/>
      <c r="O635" s="305"/>
      <c r="P635" s="305"/>
      <c r="Q635" s="305"/>
      <c r="R635" s="305"/>
      <c r="S635" s="127"/>
      <c r="T635" s="305"/>
      <c r="U635" s="305"/>
      <c r="V635" s="305"/>
      <c r="W635" s="305"/>
      <c r="X635" s="305"/>
      <c r="Y635" s="305"/>
      <c r="Z635" s="305"/>
      <c r="AA635" s="305"/>
      <c r="AB635" s="305"/>
      <c r="AC635" s="305"/>
    </row>
    <row r="636" spans="1:29" ht="14.25" x14ac:dyDescent="0.2">
      <c r="A636" s="305"/>
      <c r="B636" s="305"/>
      <c r="C636" s="305"/>
      <c r="D636" s="305"/>
      <c r="E636" s="305"/>
      <c r="F636" s="305"/>
      <c r="G636" s="305"/>
      <c r="H636" s="305"/>
      <c r="I636" s="305"/>
      <c r="J636" s="305"/>
      <c r="K636" s="305"/>
      <c r="L636" s="305"/>
      <c r="M636" s="305"/>
      <c r="N636" s="305"/>
      <c r="O636" s="305"/>
      <c r="P636" s="305"/>
      <c r="Q636" s="305"/>
      <c r="R636" s="305"/>
      <c r="S636" s="127"/>
      <c r="T636" s="305"/>
      <c r="U636" s="305"/>
      <c r="V636" s="305"/>
      <c r="W636" s="305"/>
      <c r="X636" s="305"/>
      <c r="Y636" s="305"/>
      <c r="Z636" s="305"/>
      <c r="AA636" s="305"/>
      <c r="AB636" s="305"/>
      <c r="AC636" s="305"/>
    </row>
    <row r="637" spans="1:29" ht="14.25" x14ac:dyDescent="0.2">
      <c r="A637" s="305"/>
      <c r="B637" s="305"/>
      <c r="C637" s="305"/>
      <c r="D637" s="305"/>
      <c r="E637" s="305"/>
      <c r="F637" s="305"/>
      <c r="G637" s="305"/>
      <c r="H637" s="305"/>
      <c r="I637" s="305"/>
      <c r="J637" s="305"/>
      <c r="K637" s="305"/>
      <c r="L637" s="305"/>
      <c r="M637" s="305"/>
      <c r="N637" s="305"/>
      <c r="O637" s="305"/>
      <c r="P637" s="305"/>
      <c r="Q637" s="305"/>
      <c r="R637" s="305"/>
      <c r="S637" s="127"/>
      <c r="T637" s="305"/>
      <c r="U637" s="305"/>
      <c r="V637" s="305"/>
      <c r="W637" s="305"/>
      <c r="X637" s="305"/>
      <c r="Y637" s="305"/>
      <c r="Z637" s="305"/>
      <c r="AA637" s="305"/>
      <c r="AB637" s="305"/>
      <c r="AC637" s="305"/>
    </row>
    <row r="638" spans="1:29" ht="14.25" x14ac:dyDescent="0.2">
      <c r="A638" s="305"/>
      <c r="B638" s="305"/>
      <c r="C638" s="305"/>
      <c r="D638" s="305"/>
      <c r="E638" s="305"/>
      <c r="F638" s="305"/>
      <c r="G638" s="305"/>
      <c r="H638" s="305"/>
      <c r="I638" s="305"/>
      <c r="J638" s="305"/>
      <c r="K638" s="305"/>
      <c r="L638" s="305"/>
      <c r="M638" s="305"/>
      <c r="N638" s="305"/>
      <c r="O638" s="305"/>
      <c r="P638" s="305"/>
      <c r="Q638" s="305"/>
      <c r="R638" s="305"/>
      <c r="S638" s="127"/>
      <c r="T638" s="305"/>
      <c r="U638" s="305"/>
      <c r="V638" s="305"/>
      <c r="W638" s="305"/>
      <c r="X638" s="305"/>
      <c r="Y638" s="305"/>
      <c r="Z638" s="305"/>
      <c r="AA638" s="305"/>
      <c r="AB638" s="305"/>
      <c r="AC638" s="305"/>
    </row>
    <row r="639" spans="1:29" ht="14.25" x14ac:dyDescent="0.2">
      <c r="A639" s="305"/>
      <c r="B639" s="305"/>
      <c r="C639" s="305"/>
      <c r="D639" s="305"/>
      <c r="E639" s="305"/>
      <c r="F639" s="305"/>
      <c r="G639" s="305"/>
      <c r="H639" s="305"/>
      <c r="I639" s="305"/>
      <c r="J639" s="305"/>
      <c r="K639" s="305"/>
      <c r="L639" s="305"/>
      <c r="M639" s="305"/>
      <c r="N639" s="305"/>
      <c r="O639" s="305"/>
      <c r="P639" s="305"/>
      <c r="Q639" s="305"/>
      <c r="R639" s="305"/>
      <c r="S639" s="127"/>
      <c r="T639" s="305"/>
      <c r="U639" s="305"/>
      <c r="V639" s="305"/>
      <c r="W639" s="305"/>
      <c r="X639" s="305"/>
      <c r="Y639" s="305"/>
      <c r="Z639" s="305"/>
      <c r="AA639" s="305"/>
      <c r="AB639" s="305"/>
      <c r="AC639" s="305"/>
    </row>
    <row r="640" spans="1:29" ht="14.25" x14ac:dyDescent="0.2">
      <c r="A640" s="305"/>
      <c r="B640" s="305"/>
      <c r="C640" s="305"/>
      <c r="D640" s="305"/>
      <c r="E640" s="305"/>
      <c r="F640" s="305"/>
      <c r="G640" s="305"/>
      <c r="H640" s="305"/>
      <c r="I640" s="305"/>
      <c r="J640" s="305"/>
      <c r="K640" s="305"/>
      <c r="L640" s="305"/>
      <c r="M640" s="305"/>
      <c r="N640" s="305"/>
      <c r="O640" s="305"/>
      <c r="P640" s="305"/>
      <c r="Q640" s="305"/>
      <c r="R640" s="305"/>
      <c r="S640" s="127"/>
      <c r="T640" s="305"/>
      <c r="U640" s="305"/>
      <c r="V640" s="305"/>
      <c r="W640" s="305"/>
      <c r="X640" s="305"/>
      <c r="Y640" s="305"/>
      <c r="Z640" s="305"/>
      <c r="AA640" s="305"/>
      <c r="AB640" s="305"/>
      <c r="AC640" s="305"/>
    </row>
    <row r="641" spans="1:29" ht="14.25" x14ac:dyDescent="0.2">
      <c r="A641" s="305"/>
      <c r="B641" s="305"/>
      <c r="C641" s="305"/>
      <c r="D641" s="305"/>
      <c r="E641" s="305"/>
      <c r="F641" s="305"/>
      <c r="G641" s="305"/>
      <c r="H641" s="305"/>
      <c r="I641" s="305"/>
      <c r="J641" s="305"/>
      <c r="K641" s="305"/>
      <c r="L641" s="305"/>
      <c r="M641" s="305"/>
      <c r="N641" s="305"/>
      <c r="O641" s="305"/>
      <c r="P641" s="305"/>
      <c r="Q641" s="305"/>
      <c r="R641" s="305"/>
      <c r="S641" s="127"/>
      <c r="T641" s="305"/>
      <c r="U641" s="305"/>
      <c r="V641" s="305"/>
      <c r="W641" s="305"/>
      <c r="X641" s="305"/>
      <c r="Y641" s="305"/>
      <c r="Z641" s="305"/>
      <c r="AA641" s="305"/>
      <c r="AB641" s="305"/>
      <c r="AC641" s="305"/>
    </row>
    <row r="642" spans="1:29" ht="14.25" x14ac:dyDescent="0.2">
      <c r="A642" s="305"/>
      <c r="B642" s="305"/>
      <c r="C642" s="305"/>
      <c r="D642" s="305"/>
      <c r="E642" s="305"/>
      <c r="F642" s="305"/>
      <c r="G642" s="305"/>
      <c r="H642" s="305"/>
      <c r="I642" s="305"/>
      <c r="J642" s="305"/>
      <c r="K642" s="305"/>
      <c r="L642" s="305"/>
      <c r="M642" s="305"/>
      <c r="N642" s="305"/>
      <c r="O642" s="305"/>
      <c r="P642" s="305"/>
      <c r="Q642" s="305"/>
      <c r="R642" s="305"/>
      <c r="S642" s="127"/>
      <c r="T642" s="305"/>
      <c r="U642" s="305"/>
      <c r="V642" s="305"/>
      <c r="W642" s="305"/>
      <c r="X642" s="305"/>
      <c r="Y642" s="305"/>
      <c r="Z642" s="305"/>
      <c r="AA642" s="305"/>
      <c r="AB642" s="305"/>
      <c r="AC642" s="305"/>
    </row>
    <row r="643" spans="1:29" ht="14.25" x14ac:dyDescent="0.2">
      <c r="A643" s="305"/>
      <c r="B643" s="305"/>
      <c r="C643" s="305"/>
      <c r="D643" s="305"/>
      <c r="E643" s="305"/>
      <c r="F643" s="305"/>
      <c r="G643" s="305"/>
      <c r="H643" s="305"/>
      <c r="I643" s="305"/>
      <c r="J643" s="305"/>
      <c r="K643" s="305"/>
      <c r="L643" s="305"/>
      <c r="M643" s="305"/>
      <c r="N643" s="305"/>
      <c r="O643" s="305"/>
      <c r="P643" s="305"/>
      <c r="Q643" s="305"/>
      <c r="R643" s="305"/>
      <c r="S643" s="127"/>
      <c r="T643" s="305"/>
      <c r="U643" s="305"/>
      <c r="V643" s="305"/>
      <c r="W643" s="305"/>
      <c r="X643" s="305"/>
      <c r="Y643" s="305"/>
      <c r="Z643" s="305"/>
      <c r="AA643" s="305"/>
      <c r="AB643" s="305"/>
      <c r="AC643" s="305"/>
    </row>
    <row r="644" spans="1:29" ht="14.25" x14ac:dyDescent="0.2">
      <c r="A644" s="305"/>
      <c r="B644" s="305"/>
      <c r="C644" s="305"/>
      <c r="D644" s="305"/>
      <c r="E644" s="305"/>
      <c r="F644" s="305"/>
      <c r="G644" s="305"/>
      <c r="H644" s="305"/>
      <c r="I644" s="305"/>
      <c r="J644" s="305"/>
      <c r="K644" s="305"/>
      <c r="L644" s="305"/>
      <c r="M644" s="305"/>
      <c r="N644" s="305"/>
      <c r="O644" s="305"/>
      <c r="P644" s="305"/>
      <c r="Q644" s="305"/>
      <c r="R644" s="305"/>
      <c r="S644" s="127"/>
      <c r="T644" s="305"/>
      <c r="U644" s="305"/>
      <c r="V644" s="305"/>
      <c r="W644" s="305"/>
      <c r="X644" s="305"/>
      <c r="Y644" s="305"/>
      <c r="Z644" s="305"/>
      <c r="AA644" s="305"/>
      <c r="AB644" s="305"/>
      <c r="AC644" s="305"/>
    </row>
    <row r="645" spans="1:29" ht="14.25" x14ac:dyDescent="0.2">
      <c r="A645" s="305"/>
      <c r="B645" s="305"/>
      <c r="C645" s="305"/>
      <c r="D645" s="305"/>
      <c r="E645" s="305"/>
      <c r="F645" s="305"/>
      <c r="G645" s="305"/>
      <c r="H645" s="305"/>
      <c r="I645" s="305"/>
      <c r="J645" s="305"/>
      <c r="K645" s="305"/>
      <c r="L645" s="305"/>
      <c r="M645" s="305"/>
      <c r="N645" s="305"/>
      <c r="O645" s="305"/>
      <c r="P645" s="305"/>
      <c r="Q645" s="305"/>
      <c r="R645" s="305"/>
      <c r="S645" s="127"/>
      <c r="T645" s="305"/>
      <c r="U645" s="305"/>
      <c r="V645" s="305"/>
      <c r="W645" s="305"/>
      <c r="X645" s="305"/>
      <c r="Y645" s="305"/>
      <c r="Z645" s="305"/>
      <c r="AA645" s="305"/>
      <c r="AB645" s="305"/>
      <c r="AC645" s="305"/>
    </row>
    <row r="646" spans="1:29" ht="14.25" x14ac:dyDescent="0.2">
      <c r="A646" s="305"/>
      <c r="B646" s="305"/>
      <c r="C646" s="305"/>
      <c r="D646" s="305"/>
      <c r="E646" s="305"/>
      <c r="F646" s="305"/>
      <c r="G646" s="305"/>
      <c r="H646" s="305"/>
      <c r="I646" s="305"/>
      <c r="J646" s="305"/>
      <c r="K646" s="305"/>
      <c r="L646" s="305"/>
      <c r="M646" s="305"/>
      <c r="N646" s="305"/>
      <c r="O646" s="305"/>
      <c r="P646" s="305"/>
      <c r="Q646" s="305"/>
      <c r="R646" s="305"/>
      <c r="S646" s="127"/>
      <c r="T646" s="305"/>
      <c r="U646" s="305"/>
      <c r="V646" s="305"/>
      <c r="W646" s="305"/>
      <c r="X646" s="305"/>
      <c r="Y646" s="305"/>
      <c r="Z646" s="305"/>
      <c r="AA646" s="305"/>
      <c r="AB646" s="305"/>
      <c r="AC646" s="305"/>
    </row>
    <row r="647" spans="1:29" ht="14.25" x14ac:dyDescent="0.2">
      <c r="A647" s="305"/>
      <c r="B647" s="305"/>
      <c r="C647" s="305"/>
      <c r="D647" s="305"/>
      <c r="E647" s="305"/>
      <c r="F647" s="305"/>
      <c r="G647" s="305"/>
      <c r="H647" s="305"/>
      <c r="I647" s="305"/>
      <c r="J647" s="305"/>
      <c r="K647" s="305"/>
      <c r="L647" s="305"/>
      <c r="M647" s="305"/>
      <c r="N647" s="305"/>
      <c r="O647" s="305"/>
      <c r="P647" s="305"/>
      <c r="Q647" s="305"/>
      <c r="R647" s="305"/>
      <c r="S647" s="127"/>
      <c r="T647" s="305"/>
      <c r="U647" s="305"/>
      <c r="V647" s="305"/>
      <c r="W647" s="305"/>
      <c r="X647" s="305"/>
      <c r="Y647" s="305"/>
      <c r="Z647" s="305"/>
      <c r="AA647" s="305"/>
      <c r="AB647" s="305"/>
      <c r="AC647" s="305"/>
    </row>
    <row r="648" spans="1:29" ht="14.25" x14ac:dyDescent="0.2">
      <c r="A648" s="305"/>
      <c r="B648" s="305"/>
      <c r="C648" s="305"/>
      <c r="D648" s="305"/>
      <c r="E648" s="305"/>
      <c r="F648" s="305"/>
      <c r="G648" s="305"/>
      <c r="H648" s="305"/>
      <c r="I648" s="305"/>
      <c r="J648" s="305"/>
      <c r="K648" s="305"/>
      <c r="L648" s="305"/>
      <c r="M648" s="305"/>
      <c r="N648" s="305"/>
      <c r="O648" s="305"/>
      <c r="P648" s="305"/>
      <c r="Q648" s="305"/>
      <c r="R648" s="305"/>
      <c r="S648" s="127"/>
      <c r="T648" s="305"/>
      <c r="U648" s="305"/>
      <c r="V648" s="305"/>
      <c r="W648" s="305"/>
      <c r="X648" s="305"/>
      <c r="Y648" s="305"/>
      <c r="Z648" s="305"/>
      <c r="AA648" s="305"/>
      <c r="AB648" s="305"/>
      <c r="AC648" s="305"/>
    </row>
    <row r="649" spans="1:29" ht="14.25" x14ac:dyDescent="0.2">
      <c r="A649" s="305"/>
      <c r="B649" s="305"/>
      <c r="C649" s="305"/>
      <c r="D649" s="305"/>
      <c r="E649" s="305"/>
      <c r="F649" s="305"/>
      <c r="G649" s="305"/>
      <c r="H649" s="305"/>
      <c r="I649" s="305"/>
      <c r="J649" s="305"/>
      <c r="K649" s="305"/>
      <c r="L649" s="305"/>
      <c r="M649" s="305"/>
      <c r="N649" s="305"/>
      <c r="O649" s="305"/>
      <c r="P649" s="305"/>
      <c r="Q649" s="305"/>
      <c r="R649" s="305"/>
      <c r="S649" s="127"/>
      <c r="T649" s="305"/>
      <c r="U649" s="305"/>
      <c r="V649" s="305"/>
      <c r="W649" s="305"/>
      <c r="X649" s="305"/>
      <c r="Y649" s="305"/>
      <c r="Z649" s="305"/>
      <c r="AA649" s="305"/>
      <c r="AB649" s="305"/>
      <c r="AC649" s="305"/>
    </row>
    <row r="650" spans="1:29" ht="14.25" x14ac:dyDescent="0.2">
      <c r="A650" s="305"/>
      <c r="B650" s="305"/>
      <c r="C650" s="305"/>
      <c r="D650" s="305"/>
      <c r="E650" s="305"/>
      <c r="F650" s="305"/>
      <c r="G650" s="305"/>
      <c r="H650" s="305"/>
      <c r="I650" s="305"/>
      <c r="J650" s="305"/>
      <c r="K650" s="305"/>
      <c r="L650" s="305"/>
      <c r="M650" s="305"/>
      <c r="N650" s="305"/>
      <c r="O650" s="305"/>
      <c r="P650" s="305"/>
      <c r="Q650" s="305"/>
      <c r="R650" s="305"/>
      <c r="S650" s="127"/>
      <c r="T650" s="305"/>
      <c r="U650" s="305"/>
      <c r="V650" s="305"/>
      <c r="W650" s="305"/>
      <c r="X650" s="305"/>
      <c r="Y650" s="305"/>
      <c r="Z650" s="305"/>
      <c r="AA650" s="305"/>
      <c r="AB650" s="305"/>
      <c r="AC650" s="305"/>
    </row>
    <row r="651" spans="1:29" ht="14.25" x14ac:dyDescent="0.2">
      <c r="A651" s="305"/>
      <c r="B651" s="305"/>
      <c r="C651" s="305"/>
      <c r="D651" s="305"/>
      <c r="E651" s="305"/>
      <c r="F651" s="305"/>
      <c r="G651" s="305"/>
      <c r="H651" s="305"/>
      <c r="I651" s="305"/>
      <c r="J651" s="305"/>
      <c r="K651" s="305"/>
      <c r="L651" s="305"/>
      <c r="M651" s="305"/>
      <c r="N651" s="305"/>
      <c r="O651" s="305"/>
      <c r="P651" s="305"/>
      <c r="Q651" s="305"/>
      <c r="R651" s="305"/>
      <c r="S651" s="127"/>
      <c r="T651" s="305"/>
      <c r="U651" s="305"/>
      <c r="V651" s="305"/>
      <c r="W651" s="305"/>
      <c r="X651" s="305"/>
      <c r="Y651" s="305"/>
      <c r="Z651" s="305"/>
      <c r="AA651" s="305"/>
      <c r="AB651" s="305"/>
      <c r="AC651" s="305"/>
    </row>
    <row r="652" spans="1:29" ht="14.25" x14ac:dyDescent="0.2">
      <c r="A652" s="305"/>
      <c r="B652" s="305"/>
      <c r="C652" s="305"/>
      <c r="D652" s="305"/>
      <c r="E652" s="305"/>
      <c r="F652" s="305"/>
      <c r="G652" s="305"/>
      <c r="H652" s="305"/>
      <c r="I652" s="305"/>
      <c r="J652" s="305"/>
      <c r="K652" s="305"/>
      <c r="L652" s="305"/>
      <c r="M652" s="305"/>
      <c r="N652" s="305"/>
      <c r="O652" s="305"/>
      <c r="P652" s="305"/>
      <c r="Q652" s="305"/>
      <c r="R652" s="305"/>
      <c r="S652" s="127"/>
      <c r="T652" s="305"/>
      <c r="U652" s="305"/>
      <c r="V652" s="305"/>
      <c r="W652" s="305"/>
      <c r="X652" s="305"/>
      <c r="Y652" s="305"/>
      <c r="Z652" s="305"/>
      <c r="AA652" s="305"/>
      <c r="AB652" s="305"/>
      <c r="AC652" s="305"/>
    </row>
    <row r="653" spans="1:29" ht="14.25" x14ac:dyDescent="0.2">
      <c r="A653" s="305"/>
      <c r="B653" s="305"/>
      <c r="C653" s="305"/>
      <c r="D653" s="305"/>
      <c r="E653" s="305"/>
      <c r="F653" s="305"/>
      <c r="G653" s="305"/>
      <c r="H653" s="305"/>
      <c r="I653" s="305"/>
      <c r="J653" s="305"/>
      <c r="K653" s="305"/>
      <c r="L653" s="305"/>
      <c r="M653" s="305"/>
      <c r="N653" s="305"/>
      <c r="O653" s="305"/>
      <c r="P653" s="305"/>
      <c r="Q653" s="305"/>
      <c r="R653" s="305"/>
      <c r="S653" s="127"/>
      <c r="T653" s="305"/>
      <c r="U653" s="305"/>
      <c r="V653" s="305"/>
      <c r="W653" s="305"/>
      <c r="X653" s="305"/>
      <c r="Y653" s="305"/>
      <c r="Z653" s="305"/>
      <c r="AA653" s="305"/>
      <c r="AB653" s="305"/>
      <c r="AC653" s="305"/>
    </row>
    <row r="654" spans="1:29" ht="14.25" x14ac:dyDescent="0.2">
      <c r="A654" s="305"/>
      <c r="B654" s="305"/>
      <c r="C654" s="305"/>
      <c r="D654" s="305"/>
      <c r="E654" s="305"/>
      <c r="F654" s="305"/>
      <c r="G654" s="305"/>
      <c r="H654" s="305"/>
      <c r="I654" s="305"/>
      <c r="J654" s="305"/>
      <c r="K654" s="305"/>
      <c r="L654" s="305"/>
      <c r="M654" s="305"/>
      <c r="N654" s="305"/>
      <c r="O654" s="305"/>
      <c r="P654" s="305"/>
      <c r="Q654" s="305"/>
      <c r="R654" s="305"/>
      <c r="S654" s="127"/>
      <c r="T654" s="305"/>
      <c r="U654" s="305"/>
      <c r="V654" s="305"/>
      <c r="W654" s="305"/>
      <c r="X654" s="305"/>
      <c r="Y654" s="305"/>
      <c r="Z654" s="305"/>
      <c r="AA654" s="305"/>
      <c r="AB654" s="305"/>
      <c r="AC654" s="305"/>
    </row>
    <row r="655" spans="1:29" ht="14.25" x14ac:dyDescent="0.2">
      <c r="A655" s="305"/>
      <c r="B655" s="305"/>
      <c r="C655" s="305"/>
      <c r="D655" s="305"/>
      <c r="E655" s="305"/>
      <c r="F655" s="305"/>
      <c r="G655" s="305"/>
      <c r="H655" s="305"/>
      <c r="I655" s="305"/>
      <c r="J655" s="305"/>
      <c r="K655" s="305"/>
      <c r="L655" s="305"/>
      <c r="M655" s="305"/>
      <c r="N655" s="305"/>
      <c r="O655" s="305"/>
      <c r="P655" s="305"/>
      <c r="Q655" s="305"/>
      <c r="R655" s="305"/>
      <c r="S655" s="127"/>
      <c r="T655" s="305"/>
      <c r="U655" s="305"/>
      <c r="V655" s="305"/>
      <c r="W655" s="305"/>
      <c r="X655" s="305"/>
      <c r="Y655" s="305"/>
      <c r="Z655" s="305"/>
      <c r="AA655" s="305"/>
      <c r="AB655" s="305"/>
      <c r="AC655" s="305"/>
    </row>
    <row r="656" spans="1:29" ht="14.25" x14ac:dyDescent="0.2">
      <c r="A656" s="305"/>
      <c r="B656" s="305"/>
      <c r="C656" s="305"/>
      <c r="D656" s="305"/>
      <c r="E656" s="305"/>
      <c r="F656" s="305"/>
      <c r="G656" s="305"/>
      <c r="H656" s="305"/>
      <c r="I656" s="305"/>
      <c r="J656" s="305"/>
      <c r="K656" s="305"/>
      <c r="L656" s="305"/>
      <c r="M656" s="305"/>
      <c r="N656" s="305"/>
      <c r="O656" s="305"/>
      <c r="P656" s="305"/>
      <c r="Q656" s="305"/>
      <c r="R656" s="305"/>
      <c r="S656" s="127"/>
      <c r="T656" s="305"/>
      <c r="U656" s="305"/>
      <c r="V656" s="305"/>
      <c r="W656" s="305"/>
      <c r="X656" s="305"/>
      <c r="Y656" s="305"/>
      <c r="Z656" s="305"/>
      <c r="AA656" s="305"/>
      <c r="AB656" s="305"/>
      <c r="AC656" s="305"/>
    </row>
    <row r="657" spans="1:29" ht="14.25" x14ac:dyDescent="0.2">
      <c r="A657" s="305"/>
      <c r="B657" s="305"/>
      <c r="C657" s="305"/>
      <c r="D657" s="305"/>
      <c r="E657" s="305"/>
      <c r="F657" s="305"/>
      <c r="G657" s="305"/>
      <c r="H657" s="305"/>
      <c r="I657" s="305"/>
      <c r="J657" s="305"/>
      <c r="K657" s="305"/>
      <c r="L657" s="305"/>
      <c r="M657" s="305"/>
      <c r="N657" s="305"/>
      <c r="O657" s="305"/>
      <c r="P657" s="305"/>
      <c r="Q657" s="305"/>
      <c r="R657" s="305"/>
      <c r="S657" s="127"/>
      <c r="T657" s="305"/>
      <c r="U657" s="305"/>
      <c r="V657" s="305"/>
      <c r="W657" s="305"/>
      <c r="X657" s="305"/>
      <c r="Y657" s="305"/>
      <c r="Z657" s="305"/>
      <c r="AA657" s="305"/>
      <c r="AB657" s="305"/>
      <c r="AC657" s="305"/>
    </row>
    <row r="658" spans="1:29" ht="14.25" x14ac:dyDescent="0.2">
      <c r="A658" s="305"/>
      <c r="B658" s="305"/>
      <c r="C658" s="305"/>
      <c r="D658" s="305"/>
      <c r="E658" s="305"/>
      <c r="F658" s="305"/>
      <c r="G658" s="305"/>
      <c r="H658" s="305"/>
      <c r="I658" s="305"/>
      <c r="J658" s="305"/>
      <c r="K658" s="305"/>
      <c r="L658" s="305"/>
      <c r="M658" s="305"/>
      <c r="N658" s="305"/>
      <c r="O658" s="305"/>
      <c r="P658" s="305"/>
      <c r="Q658" s="305"/>
      <c r="R658" s="305"/>
      <c r="S658" s="127"/>
      <c r="T658" s="305"/>
      <c r="U658" s="305"/>
      <c r="V658" s="305"/>
      <c r="W658" s="305"/>
      <c r="X658" s="305"/>
      <c r="Y658" s="305"/>
      <c r="Z658" s="305"/>
      <c r="AA658" s="305"/>
      <c r="AB658" s="305"/>
      <c r="AC658" s="305"/>
    </row>
    <row r="659" spans="1:29" ht="14.25" x14ac:dyDescent="0.2">
      <c r="A659" s="305"/>
      <c r="B659" s="305"/>
      <c r="C659" s="305"/>
      <c r="D659" s="305"/>
      <c r="E659" s="305"/>
      <c r="F659" s="305"/>
      <c r="G659" s="305"/>
      <c r="H659" s="305"/>
      <c r="I659" s="305"/>
      <c r="J659" s="305"/>
      <c r="K659" s="305"/>
      <c r="L659" s="305"/>
      <c r="M659" s="305"/>
      <c r="N659" s="305"/>
      <c r="O659" s="305"/>
      <c r="P659" s="305"/>
      <c r="Q659" s="305"/>
      <c r="R659" s="305"/>
      <c r="S659" s="127"/>
      <c r="T659" s="305"/>
      <c r="U659" s="305"/>
      <c r="V659" s="305"/>
      <c r="W659" s="305"/>
      <c r="X659" s="305"/>
      <c r="Y659" s="305"/>
      <c r="Z659" s="305"/>
      <c r="AA659" s="305"/>
      <c r="AB659" s="305"/>
      <c r="AC659" s="305"/>
    </row>
    <row r="660" spans="1:29" ht="14.25" x14ac:dyDescent="0.2">
      <c r="A660" s="305"/>
      <c r="B660" s="305"/>
      <c r="C660" s="305"/>
      <c r="D660" s="305"/>
      <c r="E660" s="305"/>
      <c r="F660" s="305"/>
      <c r="G660" s="305"/>
      <c r="H660" s="305"/>
      <c r="I660" s="305"/>
      <c r="J660" s="305"/>
      <c r="K660" s="305"/>
      <c r="L660" s="305"/>
      <c r="M660" s="305"/>
      <c r="N660" s="305"/>
      <c r="O660" s="305"/>
      <c r="P660" s="305"/>
      <c r="Q660" s="305"/>
      <c r="R660" s="305"/>
      <c r="S660" s="127"/>
      <c r="T660" s="305"/>
      <c r="U660" s="305"/>
      <c r="V660" s="305"/>
      <c r="W660" s="305"/>
      <c r="X660" s="305"/>
      <c r="Y660" s="305"/>
      <c r="Z660" s="305"/>
      <c r="AA660" s="305"/>
      <c r="AB660" s="305"/>
      <c r="AC660" s="305"/>
    </row>
    <row r="661" spans="1:29" ht="14.25" x14ac:dyDescent="0.2">
      <c r="A661" s="305"/>
      <c r="B661" s="305"/>
      <c r="C661" s="305"/>
      <c r="D661" s="305"/>
      <c r="E661" s="305"/>
      <c r="F661" s="305"/>
      <c r="G661" s="305"/>
      <c r="H661" s="305"/>
      <c r="I661" s="305"/>
      <c r="J661" s="305"/>
      <c r="K661" s="305"/>
      <c r="L661" s="305"/>
      <c r="M661" s="305"/>
      <c r="N661" s="305"/>
      <c r="O661" s="305"/>
      <c r="P661" s="305"/>
      <c r="Q661" s="305"/>
      <c r="R661" s="305"/>
      <c r="S661" s="127"/>
      <c r="T661" s="305"/>
      <c r="U661" s="305"/>
      <c r="V661" s="305"/>
      <c r="W661" s="305"/>
      <c r="X661" s="305"/>
      <c r="Y661" s="305"/>
      <c r="Z661" s="305"/>
      <c r="AA661" s="305"/>
      <c r="AB661" s="305"/>
      <c r="AC661" s="305"/>
    </row>
    <row r="662" spans="1:29" ht="14.25" x14ac:dyDescent="0.2">
      <c r="A662" s="305"/>
      <c r="B662" s="305"/>
      <c r="C662" s="305"/>
      <c r="D662" s="305"/>
      <c r="E662" s="305"/>
      <c r="F662" s="305"/>
      <c r="G662" s="305"/>
      <c r="H662" s="305"/>
      <c r="I662" s="305"/>
      <c r="J662" s="305"/>
      <c r="K662" s="305"/>
      <c r="L662" s="305"/>
      <c r="M662" s="305"/>
      <c r="N662" s="305"/>
      <c r="O662" s="305"/>
      <c r="P662" s="305"/>
      <c r="Q662" s="305"/>
      <c r="R662" s="305"/>
      <c r="S662" s="127"/>
      <c r="T662" s="305"/>
      <c r="U662" s="305"/>
      <c r="V662" s="305"/>
      <c r="W662" s="305"/>
      <c r="X662" s="305"/>
      <c r="Y662" s="305"/>
      <c r="Z662" s="305"/>
      <c r="AA662" s="305"/>
      <c r="AB662" s="305"/>
      <c r="AC662" s="305"/>
    </row>
    <row r="663" spans="1:29" ht="14.25" x14ac:dyDescent="0.2">
      <c r="A663" s="305"/>
      <c r="B663" s="305"/>
      <c r="C663" s="305"/>
      <c r="D663" s="305"/>
      <c r="E663" s="305"/>
      <c r="F663" s="305"/>
      <c r="G663" s="305"/>
      <c r="H663" s="305"/>
      <c r="I663" s="305"/>
      <c r="J663" s="305"/>
      <c r="K663" s="305"/>
      <c r="L663" s="305"/>
      <c r="M663" s="305"/>
      <c r="N663" s="305"/>
      <c r="O663" s="305"/>
      <c r="P663" s="305"/>
      <c r="Q663" s="305"/>
      <c r="R663" s="305"/>
      <c r="S663" s="127"/>
      <c r="T663" s="305"/>
      <c r="U663" s="305"/>
      <c r="V663" s="305"/>
      <c r="W663" s="305"/>
      <c r="X663" s="305"/>
      <c r="Y663" s="305"/>
      <c r="Z663" s="305"/>
      <c r="AA663" s="305"/>
      <c r="AB663" s="305"/>
      <c r="AC663" s="305"/>
    </row>
    <row r="664" spans="1:29" ht="14.25" x14ac:dyDescent="0.2">
      <c r="A664" s="305"/>
      <c r="B664" s="305"/>
      <c r="C664" s="305"/>
      <c r="D664" s="305"/>
      <c r="E664" s="305"/>
      <c r="F664" s="305"/>
      <c r="G664" s="305"/>
      <c r="H664" s="305"/>
      <c r="I664" s="305"/>
      <c r="J664" s="305"/>
      <c r="K664" s="305"/>
      <c r="L664" s="305"/>
      <c r="M664" s="305"/>
      <c r="N664" s="305"/>
      <c r="O664" s="305"/>
      <c r="P664" s="305"/>
      <c r="Q664" s="305"/>
      <c r="R664" s="305"/>
      <c r="S664" s="127"/>
      <c r="T664" s="305"/>
      <c r="U664" s="305"/>
      <c r="V664" s="305"/>
      <c r="W664" s="305"/>
      <c r="X664" s="305"/>
      <c r="Y664" s="305"/>
      <c r="Z664" s="305"/>
      <c r="AA664" s="305"/>
      <c r="AB664" s="305"/>
      <c r="AC664" s="305"/>
    </row>
    <row r="665" spans="1:29" ht="14.25" x14ac:dyDescent="0.2">
      <c r="A665" s="305"/>
      <c r="B665" s="305"/>
      <c r="C665" s="305"/>
      <c r="D665" s="305"/>
      <c r="E665" s="305"/>
      <c r="F665" s="305"/>
      <c r="G665" s="305"/>
      <c r="H665" s="305"/>
      <c r="I665" s="305"/>
      <c r="J665" s="305"/>
      <c r="K665" s="305"/>
      <c r="L665" s="305"/>
      <c r="M665" s="305"/>
      <c r="N665" s="305"/>
      <c r="O665" s="305"/>
      <c r="P665" s="305"/>
      <c r="Q665" s="305"/>
      <c r="R665" s="305"/>
      <c r="S665" s="127"/>
      <c r="T665" s="305"/>
      <c r="U665" s="305"/>
      <c r="V665" s="305"/>
      <c r="W665" s="305"/>
      <c r="X665" s="305"/>
      <c r="Y665" s="305"/>
      <c r="Z665" s="305"/>
      <c r="AA665" s="305"/>
      <c r="AB665" s="305"/>
      <c r="AC665" s="305"/>
    </row>
    <row r="666" spans="1:29" ht="14.25" x14ac:dyDescent="0.2">
      <c r="A666" s="305"/>
      <c r="B666" s="305"/>
      <c r="C666" s="305"/>
      <c r="D666" s="305"/>
      <c r="E666" s="305"/>
      <c r="F666" s="305"/>
      <c r="G666" s="305"/>
      <c r="H666" s="305"/>
      <c r="I666" s="305"/>
      <c r="J666" s="305"/>
      <c r="K666" s="305"/>
      <c r="L666" s="305"/>
      <c r="M666" s="305"/>
      <c r="N666" s="305"/>
      <c r="O666" s="305"/>
      <c r="P666" s="305"/>
      <c r="Q666" s="305"/>
      <c r="R666" s="305"/>
      <c r="S666" s="127"/>
      <c r="T666" s="305"/>
      <c r="U666" s="305"/>
      <c r="V666" s="305"/>
      <c r="W666" s="305"/>
      <c r="X666" s="305"/>
      <c r="Y666" s="305"/>
      <c r="Z666" s="305"/>
      <c r="AA666" s="305"/>
      <c r="AB666" s="305"/>
      <c r="AC666" s="305"/>
    </row>
    <row r="667" spans="1:29" ht="14.25" x14ac:dyDescent="0.2">
      <c r="A667" s="305"/>
      <c r="B667" s="305"/>
      <c r="C667" s="305"/>
      <c r="D667" s="305"/>
      <c r="E667" s="305"/>
      <c r="F667" s="305"/>
      <c r="G667" s="305"/>
      <c r="H667" s="305"/>
      <c r="I667" s="305"/>
      <c r="J667" s="305"/>
      <c r="K667" s="305"/>
      <c r="L667" s="305"/>
      <c r="M667" s="305"/>
      <c r="N667" s="305"/>
      <c r="O667" s="305"/>
      <c r="P667" s="305"/>
      <c r="Q667" s="305"/>
      <c r="R667" s="305"/>
      <c r="S667" s="127"/>
      <c r="T667" s="305"/>
      <c r="U667" s="305"/>
      <c r="V667" s="305"/>
      <c r="W667" s="305"/>
      <c r="X667" s="305"/>
      <c r="Y667" s="305"/>
      <c r="Z667" s="305"/>
      <c r="AA667" s="305"/>
      <c r="AB667" s="305"/>
      <c r="AC667" s="305"/>
    </row>
    <row r="668" spans="1:29" ht="14.25" x14ac:dyDescent="0.2">
      <c r="A668" s="305"/>
      <c r="B668" s="305"/>
      <c r="C668" s="305"/>
      <c r="D668" s="305"/>
      <c r="E668" s="305"/>
      <c r="F668" s="305"/>
      <c r="G668" s="305"/>
      <c r="H668" s="305"/>
      <c r="I668" s="305"/>
      <c r="J668" s="305"/>
      <c r="K668" s="305"/>
      <c r="L668" s="305"/>
      <c r="M668" s="305"/>
      <c r="N668" s="305"/>
      <c r="O668" s="305"/>
      <c r="P668" s="305"/>
      <c r="Q668" s="305"/>
      <c r="R668" s="305"/>
      <c r="S668" s="127"/>
      <c r="T668" s="305"/>
      <c r="U668" s="305"/>
      <c r="V668" s="305"/>
      <c r="W668" s="305"/>
      <c r="X668" s="305"/>
      <c r="Y668" s="305"/>
      <c r="Z668" s="305"/>
      <c r="AA668" s="305"/>
      <c r="AB668" s="305"/>
      <c r="AC668" s="305"/>
    </row>
    <row r="669" spans="1:29" ht="14.25" x14ac:dyDescent="0.2">
      <c r="A669" s="305"/>
      <c r="B669" s="305"/>
      <c r="C669" s="305"/>
      <c r="D669" s="305"/>
      <c r="E669" s="305"/>
      <c r="F669" s="305"/>
      <c r="G669" s="305"/>
      <c r="H669" s="305"/>
      <c r="I669" s="305"/>
      <c r="J669" s="305"/>
      <c r="K669" s="305"/>
      <c r="L669" s="305"/>
      <c r="M669" s="305"/>
      <c r="N669" s="305"/>
      <c r="O669" s="305"/>
      <c r="P669" s="305"/>
      <c r="Q669" s="305"/>
      <c r="R669" s="305"/>
      <c r="S669" s="127"/>
      <c r="T669" s="305"/>
      <c r="U669" s="305"/>
      <c r="V669" s="305"/>
      <c r="W669" s="305"/>
      <c r="X669" s="305"/>
      <c r="Y669" s="305"/>
      <c r="Z669" s="305"/>
      <c r="AA669" s="305"/>
      <c r="AB669" s="305"/>
      <c r="AC669" s="305"/>
    </row>
    <row r="670" spans="1:29" ht="14.25" x14ac:dyDescent="0.2">
      <c r="A670" s="305"/>
      <c r="B670" s="305"/>
      <c r="C670" s="305"/>
      <c r="D670" s="305"/>
      <c r="E670" s="305"/>
      <c r="F670" s="305"/>
      <c r="G670" s="305"/>
      <c r="H670" s="305"/>
      <c r="I670" s="305"/>
      <c r="J670" s="305"/>
      <c r="K670" s="305"/>
      <c r="L670" s="305"/>
      <c r="M670" s="305"/>
      <c r="N670" s="305"/>
      <c r="O670" s="305"/>
      <c r="P670" s="305"/>
      <c r="Q670" s="305"/>
      <c r="R670" s="305"/>
      <c r="S670" s="127"/>
      <c r="T670" s="305"/>
      <c r="U670" s="305"/>
      <c r="V670" s="305"/>
      <c r="W670" s="305"/>
      <c r="X670" s="305"/>
      <c r="Y670" s="305"/>
      <c r="Z670" s="305"/>
      <c r="AA670" s="305"/>
      <c r="AB670" s="305"/>
      <c r="AC670" s="305"/>
    </row>
    <row r="671" spans="1:29" ht="14.25" x14ac:dyDescent="0.2">
      <c r="A671" s="305"/>
      <c r="B671" s="305"/>
      <c r="C671" s="305"/>
      <c r="D671" s="305"/>
      <c r="E671" s="305"/>
      <c r="F671" s="305"/>
      <c r="G671" s="305"/>
      <c r="H671" s="305"/>
      <c r="I671" s="305"/>
      <c r="J671" s="305"/>
      <c r="K671" s="305"/>
      <c r="L671" s="305"/>
      <c r="M671" s="305"/>
      <c r="N671" s="305"/>
      <c r="O671" s="305"/>
      <c r="P671" s="305"/>
      <c r="Q671" s="305"/>
      <c r="R671" s="305"/>
      <c r="S671" s="127"/>
      <c r="T671" s="305"/>
      <c r="U671" s="305"/>
      <c r="V671" s="305"/>
      <c r="W671" s="305"/>
      <c r="X671" s="305"/>
      <c r="Y671" s="305"/>
      <c r="Z671" s="305"/>
      <c r="AA671" s="305"/>
      <c r="AB671" s="305"/>
      <c r="AC671" s="305"/>
    </row>
    <row r="672" spans="1:29" ht="14.25" x14ac:dyDescent="0.2">
      <c r="A672" s="305"/>
      <c r="B672" s="305"/>
      <c r="C672" s="305"/>
      <c r="D672" s="305"/>
      <c r="E672" s="305"/>
      <c r="F672" s="305"/>
      <c r="G672" s="305"/>
      <c r="H672" s="305"/>
      <c r="I672" s="305"/>
      <c r="J672" s="305"/>
      <c r="K672" s="305"/>
      <c r="L672" s="305"/>
      <c r="M672" s="305"/>
      <c r="N672" s="305"/>
      <c r="O672" s="305"/>
      <c r="P672" s="305"/>
      <c r="Q672" s="305"/>
      <c r="R672" s="305"/>
      <c r="S672" s="127"/>
      <c r="T672" s="305"/>
      <c r="U672" s="305"/>
      <c r="V672" s="305"/>
      <c r="W672" s="305"/>
      <c r="X672" s="305"/>
      <c r="Y672" s="305"/>
      <c r="Z672" s="305"/>
      <c r="AA672" s="305"/>
      <c r="AB672" s="305"/>
      <c r="AC672" s="305"/>
    </row>
    <row r="673" spans="1:29" ht="14.25" x14ac:dyDescent="0.2">
      <c r="A673" s="305"/>
      <c r="B673" s="305"/>
      <c r="C673" s="305"/>
      <c r="D673" s="305"/>
      <c r="E673" s="305"/>
      <c r="F673" s="305"/>
      <c r="G673" s="305"/>
      <c r="H673" s="305"/>
      <c r="I673" s="305"/>
      <c r="J673" s="305"/>
      <c r="K673" s="305"/>
      <c r="L673" s="305"/>
      <c r="M673" s="305"/>
      <c r="N673" s="305"/>
      <c r="O673" s="305"/>
      <c r="P673" s="305"/>
      <c r="Q673" s="305"/>
      <c r="R673" s="305"/>
      <c r="S673" s="127"/>
      <c r="T673" s="305"/>
      <c r="U673" s="305"/>
      <c r="V673" s="305"/>
      <c r="W673" s="305"/>
      <c r="X673" s="305"/>
      <c r="Y673" s="305"/>
      <c r="Z673" s="305"/>
      <c r="AA673" s="305"/>
      <c r="AB673" s="305"/>
      <c r="AC673" s="305"/>
    </row>
    <row r="674" spans="1:29" ht="14.25" x14ac:dyDescent="0.2">
      <c r="A674" s="305"/>
      <c r="B674" s="305"/>
      <c r="C674" s="305"/>
      <c r="D674" s="305"/>
      <c r="E674" s="305"/>
      <c r="F674" s="305"/>
      <c r="G674" s="305"/>
      <c r="H674" s="305"/>
      <c r="I674" s="305"/>
      <c r="J674" s="305"/>
      <c r="K674" s="305"/>
      <c r="L674" s="305"/>
      <c r="M674" s="305"/>
      <c r="N674" s="305"/>
      <c r="O674" s="305"/>
      <c r="P674" s="305"/>
      <c r="Q674" s="305"/>
      <c r="R674" s="305"/>
      <c r="S674" s="127"/>
      <c r="T674" s="305"/>
      <c r="U674" s="305"/>
      <c r="V674" s="305"/>
      <c r="W674" s="305"/>
      <c r="X674" s="305"/>
      <c r="Y674" s="305"/>
      <c r="Z674" s="305"/>
      <c r="AA674" s="305"/>
      <c r="AB674" s="305"/>
      <c r="AC674" s="305"/>
    </row>
    <row r="675" spans="1:29" ht="14.25" x14ac:dyDescent="0.2">
      <c r="A675" s="305"/>
      <c r="B675" s="305"/>
      <c r="C675" s="305"/>
      <c r="D675" s="305"/>
      <c r="E675" s="305"/>
      <c r="F675" s="305"/>
      <c r="G675" s="305"/>
      <c r="H675" s="305"/>
      <c r="I675" s="305"/>
      <c r="J675" s="305"/>
      <c r="K675" s="305"/>
      <c r="L675" s="305"/>
      <c r="M675" s="305"/>
      <c r="N675" s="305"/>
      <c r="O675" s="305"/>
      <c r="P675" s="305"/>
      <c r="Q675" s="305"/>
      <c r="R675" s="305"/>
      <c r="S675" s="127"/>
      <c r="T675" s="305"/>
      <c r="U675" s="305"/>
      <c r="V675" s="305"/>
      <c r="W675" s="305"/>
      <c r="X675" s="305"/>
      <c r="Y675" s="305"/>
      <c r="Z675" s="305"/>
      <c r="AA675" s="305"/>
      <c r="AB675" s="305"/>
      <c r="AC675" s="305"/>
    </row>
    <row r="676" spans="1:29" ht="14.25" x14ac:dyDescent="0.2">
      <c r="A676" s="305"/>
      <c r="B676" s="305"/>
      <c r="C676" s="305"/>
      <c r="D676" s="305"/>
      <c r="E676" s="305"/>
      <c r="F676" s="305"/>
      <c r="G676" s="305"/>
      <c r="H676" s="305"/>
      <c r="I676" s="305"/>
      <c r="J676" s="305"/>
      <c r="K676" s="305"/>
      <c r="L676" s="305"/>
      <c r="M676" s="305"/>
      <c r="N676" s="305"/>
      <c r="O676" s="305"/>
      <c r="P676" s="305"/>
      <c r="Q676" s="305"/>
      <c r="R676" s="305"/>
      <c r="S676" s="127"/>
      <c r="T676" s="305"/>
      <c r="U676" s="305"/>
      <c r="V676" s="305"/>
      <c r="W676" s="305"/>
      <c r="X676" s="305"/>
      <c r="Y676" s="305"/>
      <c r="Z676" s="305"/>
      <c r="AA676" s="305"/>
      <c r="AB676" s="305"/>
      <c r="AC676" s="305"/>
    </row>
    <row r="677" spans="1:29" ht="14.25" x14ac:dyDescent="0.2">
      <c r="A677" s="305"/>
      <c r="B677" s="305"/>
      <c r="C677" s="305"/>
      <c r="D677" s="305"/>
      <c r="E677" s="305"/>
      <c r="F677" s="305"/>
      <c r="G677" s="305"/>
      <c r="H677" s="305"/>
      <c r="I677" s="305"/>
      <c r="J677" s="305"/>
      <c r="K677" s="305"/>
      <c r="L677" s="305"/>
      <c r="M677" s="305"/>
      <c r="N677" s="305"/>
      <c r="O677" s="305"/>
      <c r="P677" s="305"/>
      <c r="Q677" s="305"/>
      <c r="R677" s="305"/>
      <c r="S677" s="127"/>
      <c r="T677" s="305"/>
      <c r="U677" s="305"/>
      <c r="V677" s="305"/>
      <c r="W677" s="305"/>
      <c r="X677" s="305"/>
      <c r="Y677" s="305"/>
      <c r="Z677" s="305"/>
      <c r="AA677" s="305"/>
      <c r="AB677" s="305"/>
      <c r="AC677" s="305"/>
    </row>
    <row r="678" spans="1:29" ht="14.25" x14ac:dyDescent="0.2">
      <c r="A678" s="305"/>
      <c r="B678" s="305"/>
      <c r="C678" s="305"/>
      <c r="D678" s="305"/>
      <c r="E678" s="305"/>
      <c r="F678" s="305"/>
      <c r="G678" s="305"/>
      <c r="H678" s="305"/>
      <c r="I678" s="305"/>
      <c r="J678" s="305"/>
      <c r="K678" s="305"/>
      <c r="L678" s="305"/>
      <c r="M678" s="305"/>
      <c r="N678" s="305"/>
      <c r="O678" s="305"/>
      <c r="P678" s="305"/>
      <c r="Q678" s="305"/>
      <c r="R678" s="305"/>
      <c r="S678" s="127"/>
      <c r="T678" s="305"/>
      <c r="U678" s="305"/>
      <c r="V678" s="305"/>
      <c r="W678" s="305"/>
      <c r="X678" s="305"/>
      <c r="Y678" s="305"/>
      <c r="Z678" s="305"/>
      <c r="AA678" s="305"/>
      <c r="AB678" s="305"/>
      <c r="AC678" s="305"/>
    </row>
    <row r="679" spans="1:29" ht="14.25" x14ac:dyDescent="0.2">
      <c r="A679" s="305"/>
      <c r="B679" s="305"/>
      <c r="C679" s="305"/>
      <c r="D679" s="305"/>
      <c r="E679" s="305"/>
      <c r="F679" s="305"/>
      <c r="G679" s="305"/>
      <c r="H679" s="305"/>
      <c r="I679" s="305"/>
      <c r="J679" s="305"/>
      <c r="K679" s="305"/>
      <c r="L679" s="305"/>
      <c r="M679" s="305"/>
      <c r="N679" s="305"/>
      <c r="O679" s="305"/>
      <c r="P679" s="305"/>
      <c r="Q679" s="305"/>
      <c r="R679" s="305"/>
      <c r="S679" s="127"/>
      <c r="T679" s="305"/>
      <c r="U679" s="305"/>
      <c r="V679" s="305"/>
      <c r="W679" s="305"/>
      <c r="X679" s="305"/>
      <c r="Y679" s="305"/>
      <c r="Z679" s="305"/>
      <c r="AA679" s="305"/>
      <c r="AB679" s="305"/>
      <c r="AC679" s="305"/>
    </row>
    <row r="680" spans="1:29" ht="14.25" x14ac:dyDescent="0.2">
      <c r="A680" s="305"/>
      <c r="B680" s="305"/>
      <c r="C680" s="305"/>
      <c r="D680" s="305"/>
      <c r="E680" s="305"/>
      <c r="F680" s="305"/>
      <c r="G680" s="305"/>
      <c r="H680" s="305"/>
      <c r="I680" s="305"/>
      <c r="J680" s="305"/>
      <c r="K680" s="305"/>
      <c r="L680" s="305"/>
      <c r="M680" s="305"/>
      <c r="N680" s="305"/>
      <c r="O680" s="305"/>
      <c r="P680" s="305"/>
      <c r="Q680" s="305"/>
      <c r="R680" s="305"/>
      <c r="S680" s="127"/>
      <c r="T680" s="305"/>
      <c r="U680" s="305"/>
      <c r="V680" s="305"/>
      <c r="W680" s="305"/>
      <c r="X680" s="305"/>
      <c r="Y680" s="305"/>
      <c r="Z680" s="305"/>
      <c r="AA680" s="305"/>
      <c r="AB680" s="305"/>
      <c r="AC680" s="305"/>
    </row>
    <row r="681" spans="1:29" ht="14.25" x14ac:dyDescent="0.2">
      <c r="A681" s="305"/>
      <c r="B681" s="305"/>
      <c r="C681" s="305"/>
      <c r="D681" s="305"/>
      <c r="E681" s="305"/>
      <c r="F681" s="305"/>
      <c r="G681" s="305"/>
      <c r="H681" s="305"/>
      <c r="I681" s="305"/>
      <c r="J681" s="305"/>
      <c r="K681" s="305"/>
      <c r="L681" s="305"/>
      <c r="M681" s="305"/>
      <c r="N681" s="305"/>
      <c r="O681" s="305"/>
      <c r="P681" s="305"/>
      <c r="Q681" s="305"/>
      <c r="R681" s="305"/>
      <c r="S681" s="127"/>
      <c r="T681" s="305"/>
      <c r="U681" s="305"/>
      <c r="V681" s="305"/>
      <c r="W681" s="305"/>
      <c r="X681" s="305"/>
      <c r="Y681" s="305"/>
      <c r="Z681" s="305"/>
      <c r="AA681" s="305"/>
      <c r="AB681" s="305"/>
      <c r="AC681" s="305"/>
    </row>
    <row r="682" spans="1:29" ht="14.25" x14ac:dyDescent="0.2">
      <c r="A682" s="305"/>
      <c r="B682" s="305"/>
      <c r="C682" s="305"/>
      <c r="D682" s="305"/>
      <c r="E682" s="305"/>
      <c r="F682" s="305"/>
      <c r="G682" s="305"/>
      <c r="H682" s="305"/>
      <c r="I682" s="305"/>
      <c r="J682" s="305"/>
      <c r="K682" s="305"/>
      <c r="L682" s="305"/>
      <c r="M682" s="305"/>
      <c r="N682" s="305"/>
      <c r="O682" s="305"/>
      <c r="P682" s="305"/>
      <c r="Q682" s="305"/>
      <c r="R682" s="305"/>
      <c r="S682" s="127"/>
      <c r="T682" s="305"/>
      <c r="U682" s="305"/>
      <c r="V682" s="305"/>
      <c r="W682" s="305"/>
      <c r="X682" s="305"/>
      <c r="Y682" s="305"/>
      <c r="Z682" s="305"/>
      <c r="AA682" s="305"/>
      <c r="AB682" s="305"/>
      <c r="AC682" s="305"/>
    </row>
    <row r="683" spans="1:29" ht="14.25" x14ac:dyDescent="0.2">
      <c r="A683" s="305"/>
      <c r="B683" s="305"/>
      <c r="C683" s="305"/>
      <c r="D683" s="305"/>
      <c r="E683" s="305"/>
      <c r="F683" s="305"/>
      <c r="G683" s="305"/>
      <c r="H683" s="305"/>
      <c r="I683" s="305"/>
      <c r="J683" s="305"/>
      <c r="K683" s="305"/>
      <c r="L683" s="305"/>
      <c r="M683" s="305"/>
      <c r="N683" s="305"/>
      <c r="O683" s="305"/>
      <c r="P683" s="305"/>
      <c r="Q683" s="305"/>
      <c r="R683" s="305"/>
      <c r="S683" s="127"/>
      <c r="T683" s="305"/>
      <c r="U683" s="305"/>
      <c r="V683" s="305"/>
      <c r="W683" s="305"/>
      <c r="X683" s="305"/>
      <c r="Y683" s="305"/>
      <c r="Z683" s="305"/>
      <c r="AA683" s="305"/>
      <c r="AB683" s="305"/>
      <c r="AC683" s="305"/>
    </row>
    <row r="684" spans="1:29" ht="14.25" x14ac:dyDescent="0.2">
      <c r="A684" s="305"/>
      <c r="B684" s="305"/>
      <c r="C684" s="305"/>
      <c r="D684" s="305"/>
      <c r="E684" s="305"/>
      <c r="F684" s="305"/>
      <c r="G684" s="305"/>
      <c r="H684" s="305"/>
      <c r="I684" s="305"/>
      <c r="J684" s="305"/>
      <c r="K684" s="305"/>
      <c r="L684" s="305"/>
      <c r="M684" s="305"/>
      <c r="N684" s="305"/>
      <c r="O684" s="305"/>
      <c r="P684" s="305"/>
      <c r="Q684" s="305"/>
      <c r="R684" s="305"/>
      <c r="S684" s="127"/>
      <c r="T684" s="305"/>
      <c r="U684" s="305"/>
      <c r="V684" s="305"/>
      <c r="W684" s="305"/>
      <c r="X684" s="305"/>
      <c r="Y684" s="305"/>
      <c r="Z684" s="305"/>
      <c r="AA684" s="305"/>
      <c r="AB684" s="305"/>
      <c r="AC684" s="305"/>
    </row>
    <row r="685" spans="1:29" ht="14.25" x14ac:dyDescent="0.2">
      <c r="A685" s="305"/>
      <c r="B685" s="305"/>
      <c r="C685" s="305"/>
      <c r="D685" s="305"/>
      <c r="E685" s="305"/>
      <c r="F685" s="305"/>
      <c r="G685" s="305"/>
      <c r="H685" s="305"/>
      <c r="I685" s="305"/>
      <c r="J685" s="305"/>
      <c r="K685" s="305"/>
      <c r="L685" s="305"/>
      <c r="M685" s="305"/>
      <c r="N685" s="305"/>
      <c r="O685" s="305"/>
      <c r="P685" s="305"/>
      <c r="Q685" s="305"/>
      <c r="R685" s="305"/>
      <c r="S685" s="127"/>
      <c r="T685" s="305"/>
      <c r="U685" s="305"/>
      <c r="V685" s="305"/>
      <c r="W685" s="305"/>
      <c r="X685" s="305"/>
      <c r="Y685" s="305"/>
      <c r="Z685" s="305"/>
      <c r="AA685" s="305"/>
      <c r="AB685" s="305"/>
      <c r="AC685" s="305"/>
    </row>
    <row r="686" spans="1:29" ht="14.25" x14ac:dyDescent="0.2">
      <c r="A686" s="305"/>
      <c r="B686" s="305"/>
      <c r="C686" s="305"/>
      <c r="D686" s="305"/>
      <c r="E686" s="305"/>
      <c r="F686" s="305"/>
      <c r="G686" s="305"/>
      <c r="H686" s="305"/>
      <c r="I686" s="305"/>
      <c r="J686" s="305"/>
      <c r="K686" s="305"/>
      <c r="L686" s="305"/>
      <c r="M686" s="305"/>
      <c r="N686" s="305"/>
      <c r="O686" s="305"/>
      <c r="P686" s="305"/>
      <c r="Q686" s="305"/>
      <c r="R686" s="305"/>
      <c r="S686" s="127"/>
      <c r="T686" s="305"/>
      <c r="U686" s="305"/>
      <c r="V686" s="305"/>
      <c r="W686" s="305"/>
      <c r="X686" s="305"/>
      <c r="Y686" s="305"/>
      <c r="Z686" s="305"/>
      <c r="AA686" s="305"/>
      <c r="AB686" s="305"/>
      <c r="AC686" s="305"/>
    </row>
    <row r="687" spans="1:29" ht="14.25" x14ac:dyDescent="0.2">
      <c r="A687" s="305"/>
      <c r="B687" s="305"/>
      <c r="C687" s="305"/>
      <c r="D687" s="305"/>
      <c r="E687" s="305"/>
      <c r="F687" s="305"/>
      <c r="G687" s="305"/>
      <c r="H687" s="305"/>
      <c r="I687" s="305"/>
      <c r="J687" s="305"/>
      <c r="K687" s="305"/>
      <c r="L687" s="305"/>
      <c r="M687" s="305"/>
      <c r="N687" s="305"/>
      <c r="O687" s="305"/>
      <c r="P687" s="305"/>
      <c r="Q687" s="305"/>
      <c r="R687" s="305"/>
      <c r="S687" s="127"/>
      <c r="T687" s="305"/>
      <c r="U687" s="305"/>
      <c r="V687" s="305"/>
      <c r="W687" s="305"/>
      <c r="X687" s="305"/>
      <c r="Y687" s="305"/>
      <c r="Z687" s="305"/>
      <c r="AA687" s="305"/>
      <c r="AB687" s="305"/>
      <c r="AC687" s="305"/>
    </row>
    <row r="688" spans="1:29" ht="14.25" x14ac:dyDescent="0.2">
      <c r="A688" s="305"/>
      <c r="B688" s="305"/>
      <c r="C688" s="305"/>
      <c r="D688" s="305"/>
      <c r="E688" s="305"/>
      <c r="F688" s="305"/>
      <c r="G688" s="305"/>
      <c r="H688" s="305"/>
      <c r="I688" s="305"/>
      <c r="J688" s="305"/>
      <c r="K688" s="305"/>
      <c r="L688" s="305"/>
      <c r="M688" s="305"/>
      <c r="N688" s="305"/>
      <c r="O688" s="305"/>
      <c r="P688" s="305"/>
      <c r="Q688" s="305"/>
      <c r="R688" s="305"/>
      <c r="S688" s="127"/>
      <c r="T688" s="305"/>
      <c r="U688" s="305"/>
      <c r="V688" s="305"/>
      <c r="W688" s="305"/>
      <c r="X688" s="305"/>
      <c r="Y688" s="305"/>
      <c r="Z688" s="305"/>
      <c r="AA688" s="305"/>
      <c r="AB688" s="305"/>
      <c r="AC688" s="305"/>
    </row>
    <row r="689" spans="1:29" ht="14.25" x14ac:dyDescent="0.2">
      <c r="A689" s="305"/>
      <c r="B689" s="305"/>
      <c r="C689" s="305"/>
      <c r="D689" s="305"/>
      <c r="E689" s="305"/>
      <c r="F689" s="305"/>
      <c r="G689" s="305"/>
      <c r="H689" s="305"/>
      <c r="I689" s="305"/>
      <c r="J689" s="305"/>
      <c r="K689" s="305"/>
      <c r="L689" s="305"/>
      <c r="M689" s="305"/>
      <c r="N689" s="305"/>
      <c r="O689" s="305"/>
      <c r="P689" s="305"/>
      <c r="Q689" s="305"/>
      <c r="R689" s="305"/>
      <c r="S689" s="127"/>
      <c r="T689" s="305"/>
      <c r="U689" s="305"/>
      <c r="V689" s="305"/>
      <c r="W689" s="305"/>
      <c r="X689" s="305"/>
      <c r="Y689" s="305"/>
      <c r="Z689" s="305"/>
      <c r="AA689" s="305"/>
      <c r="AB689" s="305"/>
      <c r="AC689" s="305"/>
    </row>
    <row r="690" spans="1:29" ht="14.25" x14ac:dyDescent="0.2">
      <c r="A690" s="305"/>
      <c r="B690" s="305"/>
      <c r="C690" s="305"/>
      <c r="D690" s="305"/>
      <c r="E690" s="305"/>
      <c r="F690" s="305"/>
      <c r="G690" s="305"/>
      <c r="H690" s="305"/>
      <c r="I690" s="305"/>
      <c r="J690" s="305"/>
      <c r="K690" s="305"/>
      <c r="L690" s="305"/>
      <c r="M690" s="305"/>
      <c r="N690" s="305"/>
      <c r="O690" s="305"/>
      <c r="P690" s="305"/>
      <c r="Q690" s="305"/>
      <c r="R690" s="305"/>
      <c r="S690" s="127"/>
      <c r="T690" s="305"/>
      <c r="U690" s="305"/>
      <c r="V690" s="305"/>
      <c r="W690" s="305"/>
      <c r="X690" s="305"/>
      <c r="Y690" s="305"/>
      <c r="Z690" s="305"/>
      <c r="AA690" s="305"/>
      <c r="AB690" s="305"/>
      <c r="AC690" s="305"/>
    </row>
    <row r="691" spans="1:29" ht="14.25" x14ac:dyDescent="0.2">
      <c r="A691" s="305"/>
      <c r="B691" s="305"/>
      <c r="C691" s="305"/>
      <c r="D691" s="305"/>
      <c r="E691" s="305"/>
      <c r="F691" s="305"/>
      <c r="G691" s="305"/>
      <c r="H691" s="305"/>
      <c r="I691" s="305"/>
      <c r="J691" s="305"/>
      <c r="K691" s="305"/>
      <c r="L691" s="305"/>
      <c r="M691" s="305"/>
      <c r="N691" s="305"/>
      <c r="O691" s="305"/>
      <c r="P691" s="305"/>
      <c r="Q691" s="305"/>
      <c r="R691" s="305"/>
      <c r="S691" s="127"/>
      <c r="T691" s="305"/>
      <c r="U691" s="305"/>
      <c r="V691" s="305"/>
      <c r="W691" s="305"/>
      <c r="X691" s="305"/>
      <c r="Y691" s="305"/>
      <c r="Z691" s="305"/>
      <c r="AA691" s="305"/>
      <c r="AB691" s="305"/>
      <c r="AC691" s="305"/>
    </row>
    <row r="692" spans="1:29" ht="14.25" x14ac:dyDescent="0.2">
      <c r="A692" s="305"/>
      <c r="B692" s="305"/>
      <c r="C692" s="305"/>
      <c r="D692" s="305"/>
      <c r="E692" s="305"/>
      <c r="F692" s="305"/>
      <c r="G692" s="305"/>
      <c r="H692" s="305"/>
      <c r="I692" s="305"/>
      <c r="J692" s="305"/>
      <c r="K692" s="305"/>
      <c r="L692" s="305"/>
      <c r="M692" s="305"/>
      <c r="N692" s="305"/>
      <c r="O692" s="305"/>
      <c r="P692" s="305"/>
      <c r="Q692" s="305"/>
      <c r="R692" s="305"/>
      <c r="S692" s="127"/>
      <c r="T692" s="305"/>
      <c r="U692" s="305"/>
      <c r="V692" s="305"/>
      <c r="W692" s="305"/>
      <c r="X692" s="305"/>
      <c r="Y692" s="305"/>
      <c r="Z692" s="305"/>
      <c r="AA692" s="305"/>
      <c r="AB692" s="305"/>
      <c r="AC692" s="305"/>
    </row>
    <row r="693" spans="1:29" ht="14.25" x14ac:dyDescent="0.2">
      <c r="A693" s="305"/>
      <c r="B693" s="305"/>
      <c r="C693" s="305"/>
      <c r="D693" s="305"/>
      <c r="E693" s="305"/>
      <c r="F693" s="305"/>
      <c r="G693" s="305"/>
      <c r="H693" s="305"/>
      <c r="I693" s="305"/>
      <c r="J693" s="305"/>
      <c r="K693" s="305"/>
      <c r="L693" s="305"/>
      <c r="M693" s="305"/>
      <c r="N693" s="305"/>
      <c r="O693" s="305"/>
      <c r="P693" s="305"/>
      <c r="Q693" s="305"/>
      <c r="R693" s="305"/>
      <c r="S693" s="127"/>
      <c r="T693" s="305"/>
      <c r="U693" s="305"/>
      <c r="V693" s="305"/>
      <c r="W693" s="305"/>
      <c r="X693" s="305"/>
      <c r="Y693" s="305"/>
      <c r="Z693" s="305"/>
      <c r="AA693" s="305"/>
      <c r="AB693" s="305"/>
      <c r="AC693" s="305"/>
    </row>
    <row r="694" spans="1:29" ht="14.25" x14ac:dyDescent="0.2">
      <c r="A694" s="305"/>
      <c r="B694" s="305"/>
      <c r="C694" s="305"/>
      <c r="D694" s="305"/>
      <c r="E694" s="305"/>
      <c r="F694" s="305"/>
      <c r="G694" s="305"/>
      <c r="H694" s="305"/>
      <c r="I694" s="305"/>
      <c r="J694" s="305"/>
      <c r="K694" s="305"/>
      <c r="L694" s="305"/>
      <c r="M694" s="305"/>
      <c r="N694" s="305"/>
      <c r="O694" s="305"/>
      <c r="P694" s="305"/>
      <c r="Q694" s="305"/>
      <c r="R694" s="305"/>
      <c r="S694" s="127"/>
      <c r="T694" s="305"/>
      <c r="U694" s="305"/>
      <c r="V694" s="305"/>
      <c r="W694" s="305"/>
      <c r="X694" s="305"/>
      <c r="Y694" s="305"/>
      <c r="Z694" s="305"/>
      <c r="AA694" s="305"/>
      <c r="AB694" s="305"/>
      <c r="AC694" s="305"/>
    </row>
    <row r="695" spans="1:29" ht="14.25" x14ac:dyDescent="0.2">
      <c r="A695" s="305"/>
      <c r="B695" s="305"/>
      <c r="C695" s="305"/>
      <c r="D695" s="305"/>
      <c r="E695" s="305"/>
      <c r="F695" s="305"/>
      <c r="G695" s="305"/>
      <c r="H695" s="305"/>
      <c r="I695" s="305"/>
      <c r="J695" s="305"/>
      <c r="K695" s="305"/>
      <c r="L695" s="305"/>
      <c r="M695" s="305"/>
      <c r="N695" s="305"/>
      <c r="O695" s="305"/>
      <c r="P695" s="305"/>
      <c r="Q695" s="305"/>
      <c r="R695" s="305"/>
      <c r="S695" s="127"/>
      <c r="T695" s="305"/>
      <c r="U695" s="305"/>
      <c r="V695" s="305"/>
      <c r="W695" s="305"/>
      <c r="X695" s="305"/>
      <c r="Y695" s="305"/>
      <c r="Z695" s="305"/>
      <c r="AA695" s="305"/>
      <c r="AB695" s="305"/>
      <c r="AC695" s="305"/>
    </row>
    <row r="696" spans="1:29" ht="14.25" x14ac:dyDescent="0.2">
      <c r="A696" s="305"/>
      <c r="B696" s="305"/>
      <c r="C696" s="305"/>
      <c r="D696" s="305"/>
      <c r="E696" s="305"/>
      <c r="F696" s="305"/>
      <c r="G696" s="305"/>
      <c r="H696" s="305"/>
      <c r="I696" s="305"/>
      <c r="J696" s="305"/>
      <c r="K696" s="305"/>
      <c r="L696" s="305"/>
      <c r="M696" s="305"/>
      <c r="N696" s="305"/>
      <c r="O696" s="305"/>
      <c r="P696" s="305"/>
      <c r="Q696" s="305"/>
      <c r="R696" s="305"/>
      <c r="S696" s="127"/>
      <c r="T696" s="305"/>
      <c r="U696" s="305"/>
      <c r="V696" s="305"/>
      <c r="W696" s="305"/>
      <c r="X696" s="305"/>
      <c r="Y696" s="305"/>
      <c r="Z696" s="305"/>
      <c r="AA696" s="305"/>
      <c r="AB696" s="305"/>
      <c r="AC696" s="305"/>
    </row>
    <row r="697" spans="1:29" ht="14.25" x14ac:dyDescent="0.2">
      <c r="A697" s="305"/>
      <c r="B697" s="305"/>
      <c r="C697" s="305"/>
      <c r="D697" s="305"/>
      <c r="E697" s="305"/>
      <c r="F697" s="305"/>
      <c r="G697" s="305"/>
      <c r="H697" s="305"/>
      <c r="I697" s="305"/>
      <c r="J697" s="305"/>
      <c r="K697" s="305"/>
      <c r="L697" s="305"/>
      <c r="M697" s="305"/>
      <c r="N697" s="305"/>
      <c r="O697" s="305"/>
      <c r="P697" s="305"/>
      <c r="Q697" s="305"/>
      <c r="R697" s="305"/>
      <c r="S697" s="127"/>
      <c r="T697" s="305"/>
      <c r="U697" s="305"/>
      <c r="V697" s="305"/>
      <c r="W697" s="305"/>
      <c r="X697" s="305"/>
      <c r="Y697" s="305"/>
      <c r="Z697" s="305"/>
      <c r="AA697" s="305"/>
      <c r="AB697" s="305"/>
      <c r="AC697" s="305"/>
    </row>
    <row r="698" spans="1:29" ht="14.25" x14ac:dyDescent="0.2">
      <c r="A698" s="305"/>
      <c r="B698" s="305"/>
      <c r="C698" s="305"/>
      <c r="D698" s="305"/>
      <c r="E698" s="305"/>
      <c r="F698" s="305"/>
      <c r="G698" s="305"/>
      <c r="H698" s="305"/>
      <c r="I698" s="305"/>
      <c r="J698" s="305"/>
      <c r="K698" s="305"/>
      <c r="L698" s="305"/>
      <c r="M698" s="305"/>
      <c r="N698" s="305"/>
      <c r="O698" s="305"/>
      <c r="P698" s="305"/>
      <c r="Q698" s="305"/>
      <c r="R698" s="305"/>
      <c r="S698" s="127"/>
      <c r="T698" s="305"/>
      <c r="U698" s="305"/>
      <c r="V698" s="305"/>
      <c r="W698" s="305"/>
      <c r="X698" s="305"/>
      <c r="Y698" s="305"/>
      <c r="Z698" s="305"/>
      <c r="AA698" s="305"/>
      <c r="AB698" s="305"/>
      <c r="AC698" s="305"/>
    </row>
    <row r="699" spans="1:29" ht="14.25" x14ac:dyDescent="0.2">
      <c r="A699" s="305"/>
      <c r="B699" s="305"/>
      <c r="C699" s="305"/>
      <c r="D699" s="305"/>
      <c r="E699" s="305"/>
      <c r="F699" s="305"/>
      <c r="G699" s="305"/>
      <c r="H699" s="305"/>
      <c r="I699" s="305"/>
      <c r="J699" s="305"/>
      <c r="K699" s="305"/>
      <c r="L699" s="305"/>
      <c r="M699" s="305"/>
      <c r="N699" s="305"/>
      <c r="O699" s="305"/>
      <c r="P699" s="305"/>
      <c r="Q699" s="305"/>
      <c r="R699" s="305"/>
      <c r="S699" s="127"/>
      <c r="T699" s="305"/>
      <c r="U699" s="305"/>
      <c r="V699" s="305"/>
      <c r="W699" s="305"/>
      <c r="X699" s="305"/>
      <c r="Y699" s="305"/>
      <c r="Z699" s="305"/>
      <c r="AA699" s="305"/>
      <c r="AB699" s="305"/>
      <c r="AC699" s="305"/>
    </row>
    <row r="700" spans="1:29" ht="14.25" x14ac:dyDescent="0.2">
      <c r="A700" s="305"/>
      <c r="B700" s="305"/>
      <c r="C700" s="305"/>
      <c r="D700" s="305"/>
      <c r="E700" s="305"/>
      <c r="F700" s="305"/>
      <c r="G700" s="305"/>
      <c r="H700" s="305"/>
      <c r="I700" s="305"/>
      <c r="J700" s="305"/>
      <c r="K700" s="305"/>
      <c r="L700" s="305"/>
      <c r="M700" s="305"/>
      <c r="N700" s="305"/>
      <c r="O700" s="305"/>
      <c r="P700" s="305"/>
      <c r="Q700" s="305"/>
      <c r="R700" s="305"/>
      <c r="S700" s="127"/>
      <c r="T700" s="305"/>
      <c r="U700" s="305"/>
      <c r="V700" s="305"/>
      <c r="W700" s="305"/>
      <c r="X700" s="305"/>
      <c r="Y700" s="305"/>
      <c r="Z700" s="305"/>
      <c r="AA700" s="305"/>
      <c r="AB700" s="305"/>
      <c r="AC700" s="305"/>
    </row>
    <row r="701" spans="1:29" ht="14.25" x14ac:dyDescent="0.2">
      <c r="A701" s="305"/>
      <c r="B701" s="305"/>
      <c r="C701" s="305"/>
      <c r="D701" s="305"/>
      <c r="E701" s="305"/>
      <c r="F701" s="305"/>
      <c r="G701" s="305"/>
      <c r="H701" s="305"/>
      <c r="I701" s="305"/>
      <c r="J701" s="305"/>
      <c r="K701" s="305"/>
      <c r="L701" s="305"/>
      <c r="M701" s="305"/>
      <c r="N701" s="305"/>
      <c r="O701" s="305"/>
      <c r="P701" s="305"/>
      <c r="Q701" s="305"/>
      <c r="R701" s="305"/>
      <c r="S701" s="127"/>
      <c r="T701" s="305"/>
      <c r="U701" s="305"/>
      <c r="V701" s="305"/>
      <c r="W701" s="305"/>
      <c r="X701" s="305"/>
      <c r="Y701" s="305"/>
      <c r="Z701" s="305"/>
      <c r="AA701" s="305"/>
      <c r="AB701" s="305"/>
      <c r="AC701" s="305"/>
    </row>
    <row r="702" spans="1:29" ht="14.25" x14ac:dyDescent="0.2">
      <c r="A702" s="305"/>
      <c r="B702" s="305"/>
      <c r="C702" s="305"/>
      <c r="D702" s="305"/>
      <c r="E702" s="305"/>
      <c r="F702" s="305"/>
      <c r="G702" s="305"/>
      <c r="H702" s="305"/>
      <c r="I702" s="305"/>
      <c r="J702" s="305"/>
      <c r="K702" s="305"/>
      <c r="L702" s="305"/>
      <c r="M702" s="305"/>
      <c r="N702" s="305"/>
      <c r="O702" s="305"/>
      <c r="P702" s="305"/>
      <c r="Q702" s="305"/>
      <c r="R702" s="305"/>
      <c r="S702" s="127"/>
      <c r="T702" s="305"/>
      <c r="U702" s="305"/>
      <c r="V702" s="305"/>
      <c r="W702" s="305"/>
      <c r="X702" s="305"/>
      <c r="Y702" s="305"/>
      <c r="Z702" s="305"/>
      <c r="AA702" s="305"/>
      <c r="AB702" s="305"/>
      <c r="AC702" s="305"/>
    </row>
    <row r="703" spans="1:29" ht="14.25" x14ac:dyDescent="0.2">
      <c r="A703" s="305"/>
      <c r="B703" s="305"/>
      <c r="C703" s="305"/>
      <c r="D703" s="305"/>
      <c r="E703" s="305"/>
      <c r="F703" s="305"/>
      <c r="G703" s="305"/>
      <c r="H703" s="305"/>
      <c r="I703" s="305"/>
      <c r="J703" s="305"/>
      <c r="K703" s="305"/>
      <c r="L703" s="305"/>
      <c r="M703" s="305"/>
      <c r="N703" s="305"/>
      <c r="O703" s="305"/>
      <c r="P703" s="305"/>
      <c r="Q703" s="305"/>
      <c r="R703" s="305"/>
      <c r="S703" s="127"/>
      <c r="T703" s="305"/>
      <c r="U703" s="305"/>
      <c r="V703" s="305"/>
      <c r="W703" s="305"/>
      <c r="X703" s="305"/>
      <c r="Y703" s="305"/>
      <c r="Z703" s="305"/>
      <c r="AA703" s="305"/>
      <c r="AB703" s="305"/>
      <c r="AC703" s="305"/>
    </row>
    <row r="704" spans="1:29" ht="14.25" x14ac:dyDescent="0.2">
      <c r="A704" s="305"/>
      <c r="B704" s="305"/>
      <c r="C704" s="305"/>
      <c r="D704" s="305"/>
      <c r="E704" s="305"/>
      <c r="F704" s="305"/>
      <c r="G704" s="305"/>
      <c r="H704" s="305"/>
      <c r="I704" s="305"/>
      <c r="J704" s="305"/>
      <c r="K704" s="305"/>
      <c r="L704" s="305"/>
      <c r="M704" s="305"/>
      <c r="N704" s="305"/>
      <c r="O704" s="305"/>
      <c r="P704" s="305"/>
      <c r="Q704" s="305"/>
      <c r="R704" s="305"/>
      <c r="S704" s="127"/>
      <c r="T704" s="305"/>
      <c r="U704" s="305"/>
      <c r="V704" s="305"/>
      <c r="W704" s="305"/>
      <c r="X704" s="305"/>
      <c r="Y704" s="305"/>
      <c r="Z704" s="305"/>
      <c r="AA704" s="305"/>
      <c r="AB704" s="305"/>
      <c r="AC704" s="305"/>
    </row>
    <row r="705" spans="1:29" ht="14.25" x14ac:dyDescent="0.2">
      <c r="A705" s="305"/>
      <c r="B705" s="305"/>
      <c r="C705" s="305"/>
      <c r="D705" s="305"/>
      <c r="E705" s="305"/>
      <c r="F705" s="305"/>
      <c r="G705" s="305"/>
      <c r="H705" s="305"/>
      <c r="I705" s="305"/>
      <c r="J705" s="305"/>
      <c r="K705" s="305"/>
      <c r="L705" s="305"/>
      <c r="M705" s="305"/>
      <c r="N705" s="305"/>
      <c r="O705" s="305"/>
      <c r="P705" s="305"/>
      <c r="Q705" s="305"/>
      <c r="R705" s="305"/>
      <c r="S705" s="127"/>
      <c r="T705" s="305"/>
      <c r="U705" s="305"/>
      <c r="V705" s="305"/>
      <c r="W705" s="305"/>
      <c r="X705" s="305"/>
      <c r="Y705" s="305"/>
      <c r="Z705" s="305"/>
      <c r="AA705" s="305"/>
      <c r="AB705" s="305"/>
      <c r="AC705" s="305"/>
    </row>
    <row r="706" spans="1:29" ht="14.25" x14ac:dyDescent="0.2">
      <c r="A706" s="305"/>
      <c r="B706" s="305"/>
      <c r="C706" s="305"/>
      <c r="D706" s="305"/>
      <c r="E706" s="305"/>
      <c r="F706" s="305"/>
      <c r="G706" s="305"/>
      <c r="H706" s="305"/>
      <c r="I706" s="305"/>
      <c r="J706" s="305"/>
      <c r="K706" s="305"/>
      <c r="L706" s="305"/>
      <c r="M706" s="305"/>
      <c r="N706" s="305"/>
      <c r="O706" s="305"/>
      <c r="P706" s="305"/>
      <c r="Q706" s="305"/>
      <c r="R706" s="305"/>
      <c r="S706" s="127"/>
      <c r="T706" s="305"/>
      <c r="U706" s="305"/>
      <c r="V706" s="305"/>
      <c r="W706" s="305"/>
      <c r="X706" s="305"/>
      <c r="Y706" s="305"/>
      <c r="Z706" s="305"/>
      <c r="AA706" s="305"/>
      <c r="AB706" s="305"/>
      <c r="AC706" s="305"/>
    </row>
    <row r="707" spans="1:29" ht="14.25" x14ac:dyDescent="0.2">
      <c r="A707" s="305"/>
      <c r="B707" s="305"/>
      <c r="C707" s="305"/>
      <c r="D707" s="305"/>
      <c r="E707" s="305"/>
      <c r="F707" s="305"/>
      <c r="G707" s="305"/>
      <c r="H707" s="305"/>
      <c r="I707" s="305"/>
      <c r="J707" s="305"/>
      <c r="K707" s="305"/>
      <c r="L707" s="305"/>
      <c r="M707" s="305"/>
      <c r="N707" s="305"/>
      <c r="O707" s="305"/>
      <c r="P707" s="305"/>
      <c r="Q707" s="305"/>
      <c r="R707" s="305"/>
      <c r="S707" s="127"/>
      <c r="T707" s="305"/>
      <c r="U707" s="305"/>
      <c r="V707" s="305"/>
      <c r="W707" s="305"/>
      <c r="X707" s="305"/>
      <c r="Y707" s="305"/>
      <c r="Z707" s="305"/>
      <c r="AA707" s="305"/>
      <c r="AB707" s="305"/>
      <c r="AC707" s="305"/>
    </row>
    <row r="708" spans="1:29" ht="14.25" x14ac:dyDescent="0.2">
      <c r="A708" s="305"/>
      <c r="B708" s="305"/>
      <c r="C708" s="305"/>
      <c r="D708" s="305"/>
      <c r="E708" s="305"/>
      <c r="F708" s="305"/>
      <c r="G708" s="305"/>
      <c r="H708" s="305"/>
      <c r="I708" s="305"/>
      <c r="J708" s="305"/>
      <c r="K708" s="305"/>
      <c r="L708" s="305"/>
      <c r="M708" s="305"/>
      <c r="N708" s="305"/>
      <c r="O708" s="305"/>
      <c r="P708" s="305"/>
      <c r="Q708" s="305"/>
      <c r="R708" s="305"/>
      <c r="S708" s="127"/>
      <c r="T708" s="305"/>
      <c r="U708" s="305"/>
      <c r="V708" s="305"/>
      <c r="W708" s="305"/>
      <c r="X708" s="305"/>
      <c r="Y708" s="305"/>
      <c r="Z708" s="305"/>
      <c r="AA708" s="305"/>
      <c r="AB708" s="305"/>
      <c r="AC708" s="305"/>
    </row>
    <row r="709" spans="1:29" ht="14.25" x14ac:dyDescent="0.2">
      <c r="A709" s="305"/>
      <c r="B709" s="305"/>
      <c r="C709" s="305"/>
      <c r="D709" s="305"/>
      <c r="E709" s="305"/>
      <c r="F709" s="305"/>
      <c r="G709" s="305"/>
      <c r="H709" s="305"/>
      <c r="I709" s="305"/>
      <c r="J709" s="305"/>
      <c r="K709" s="305"/>
      <c r="L709" s="305"/>
      <c r="M709" s="305"/>
      <c r="N709" s="305"/>
      <c r="O709" s="305"/>
      <c r="P709" s="305"/>
      <c r="Q709" s="305"/>
      <c r="R709" s="305"/>
      <c r="S709" s="127"/>
      <c r="T709" s="305"/>
      <c r="U709" s="305"/>
      <c r="V709" s="305"/>
      <c r="W709" s="305"/>
      <c r="X709" s="305"/>
      <c r="Y709" s="305"/>
      <c r="Z709" s="305"/>
      <c r="AA709" s="305"/>
      <c r="AB709" s="305"/>
      <c r="AC709" s="305"/>
    </row>
    <row r="710" spans="1:29" ht="14.25" x14ac:dyDescent="0.2">
      <c r="A710" s="305"/>
      <c r="B710" s="305"/>
      <c r="C710" s="305"/>
      <c r="D710" s="305"/>
      <c r="E710" s="305"/>
      <c r="F710" s="305"/>
      <c r="G710" s="305"/>
      <c r="H710" s="305"/>
      <c r="I710" s="305"/>
      <c r="J710" s="305"/>
      <c r="K710" s="305"/>
      <c r="L710" s="305"/>
      <c r="M710" s="305"/>
      <c r="N710" s="305"/>
      <c r="O710" s="305"/>
      <c r="P710" s="305"/>
      <c r="Q710" s="305"/>
      <c r="R710" s="305"/>
      <c r="S710" s="127"/>
      <c r="T710" s="305"/>
      <c r="U710" s="305"/>
      <c r="V710" s="305"/>
      <c r="W710" s="305"/>
      <c r="X710" s="305"/>
      <c r="Y710" s="305"/>
      <c r="Z710" s="305"/>
      <c r="AA710" s="305"/>
      <c r="AB710" s="305"/>
      <c r="AC710" s="305"/>
    </row>
    <row r="711" spans="1:29" ht="14.25" x14ac:dyDescent="0.2">
      <c r="A711" s="305"/>
      <c r="B711" s="305"/>
      <c r="C711" s="305"/>
      <c r="D711" s="305"/>
      <c r="E711" s="305"/>
      <c r="F711" s="305"/>
      <c r="G711" s="305"/>
      <c r="H711" s="305"/>
      <c r="I711" s="305"/>
      <c r="J711" s="305"/>
      <c r="K711" s="305"/>
      <c r="L711" s="305"/>
      <c r="M711" s="305"/>
      <c r="N711" s="305"/>
      <c r="O711" s="305"/>
      <c r="P711" s="305"/>
      <c r="Q711" s="305"/>
      <c r="R711" s="305"/>
      <c r="S711" s="127"/>
      <c r="T711" s="305"/>
      <c r="U711" s="305"/>
      <c r="V711" s="305"/>
      <c r="W711" s="305"/>
      <c r="X711" s="305"/>
      <c r="Y711" s="305"/>
      <c r="Z711" s="305"/>
      <c r="AA711" s="305"/>
      <c r="AB711" s="305"/>
      <c r="AC711" s="305"/>
    </row>
    <row r="712" spans="1:29" ht="14.25" x14ac:dyDescent="0.2">
      <c r="A712" s="305"/>
      <c r="B712" s="305"/>
      <c r="C712" s="305"/>
      <c r="D712" s="305"/>
      <c r="E712" s="305"/>
      <c r="F712" s="305"/>
      <c r="G712" s="305"/>
      <c r="H712" s="305"/>
      <c r="I712" s="305"/>
      <c r="J712" s="305"/>
      <c r="K712" s="305"/>
      <c r="L712" s="305"/>
      <c r="M712" s="305"/>
      <c r="N712" s="305"/>
      <c r="O712" s="305"/>
      <c r="P712" s="305"/>
      <c r="Q712" s="305"/>
      <c r="R712" s="305"/>
      <c r="S712" s="127"/>
      <c r="T712" s="305"/>
      <c r="U712" s="305"/>
      <c r="V712" s="305"/>
      <c r="W712" s="305"/>
      <c r="X712" s="305"/>
      <c r="Y712" s="305"/>
      <c r="Z712" s="305"/>
      <c r="AA712" s="305"/>
      <c r="AB712" s="305"/>
      <c r="AC712" s="305"/>
    </row>
    <row r="713" spans="1:29" ht="14.25" x14ac:dyDescent="0.2">
      <c r="A713" s="305"/>
      <c r="B713" s="305"/>
      <c r="C713" s="305"/>
      <c r="D713" s="305"/>
      <c r="E713" s="305"/>
      <c r="F713" s="305"/>
      <c r="G713" s="305"/>
      <c r="H713" s="305"/>
      <c r="I713" s="305"/>
      <c r="J713" s="305"/>
      <c r="K713" s="305"/>
      <c r="L713" s="305"/>
      <c r="M713" s="305"/>
      <c r="N713" s="305"/>
      <c r="O713" s="305"/>
      <c r="P713" s="305"/>
      <c r="Q713" s="305"/>
      <c r="R713" s="305"/>
      <c r="S713" s="127"/>
      <c r="T713" s="305"/>
      <c r="U713" s="305"/>
      <c r="V713" s="305"/>
      <c r="W713" s="305"/>
      <c r="X713" s="305"/>
      <c r="Y713" s="305"/>
      <c r="Z713" s="305"/>
      <c r="AA713" s="305"/>
      <c r="AB713" s="305"/>
      <c r="AC713" s="305"/>
    </row>
    <row r="714" spans="1:29" ht="14.25" x14ac:dyDescent="0.2">
      <c r="A714" s="305"/>
      <c r="B714" s="305"/>
      <c r="C714" s="305"/>
      <c r="D714" s="305"/>
      <c r="E714" s="305"/>
      <c r="F714" s="305"/>
      <c r="G714" s="305"/>
      <c r="H714" s="305"/>
      <c r="I714" s="305"/>
      <c r="J714" s="305"/>
      <c r="K714" s="305"/>
      <c r="L714" s="305"/>
      <c r="M714" s="305"/>
      <c r="N714" s="305"/>
      <c r="O714" s="305"/>
      <c r="P714" s="305"/>
      <c r="Q714" s="305"/>
      <c r="R714" s="305"/>
      <c r="S714" s="127"/>
      <c r="T714" s="305"/>
      <c r="U714" s="305"/>
      <c r="V714" s="305"/>
      <c r="W714" s="305"/>
      <c r="X714" s="305"/>
      <c r="Y714" s="305"/>
      <c r="Z714" s="305"/>
      <c r="AA714" s="305"/>
      <c r="AB714" s="305"/>
      <c r="AC714" s="305"/>
    </row>
    <row r="715" spans="1:29" ht="14.25" x14ac:dyDescent="0.2">
      <c r="A715" s="305"/>
      <c r="B715" s="305"/>
      <c r="C715" s="305"/>
      <c r="D715" s="305"/>
      <c r="E715" s="305"/>
      <c r="F715" s="305"/>
      <c r="G715" s="305"/>
      <c r="H715" s="305"/>
      <c r="I715" s="305"/>
      <c r="J715" s="305"/>
      <c r="K715" s="305"/>
      <c r="L715" s="305"/>
      <c r="M715" s="305"/>
      <c r="N715" s="305"/>
      <c r="O715" s="305"/>
      <c r="P715" s="305"/>
      <c r="Q715" s="305"/>
      <c r="R715" s="305"/>
      <c r="S715" s="127"/>
      <c r="T715" s="305"/>
      <c r="U715" s="305"/>
      <c r="V715" s="305"/>
      <c r="W715" s="305"/>
      <c r="X715" s="305"/>
      <c r="Y715" s="305"/>
      <c r="Z715" s="305"/>
      <c r="AA715" s="305"/>
      <c r="AB715" s="305"/>
      <c r="AC715" s="305"/>
    </row>
    <row r="716" spans="1:29" ht="14.25" x14ac:dyDescent="0.2">
      <c r="A716" s="305"/>
      <c r="B716" s="305"/>
      <c r="C716" s="305"/>
      <c r="D716" s="305"/>
      <c r="E716" s="305"/>
      <c r="F716" s="305"/>
      <c r="G716" s="305"/>
      <c r="H716" s="305"/>
      <c r="I716" s="305"/>
      <c r="J716" s="305"/>
      <c r="K716" s="305"/>
      <c r="L716" s="305"/>
      <c r="M716" s="305"/>
      <c r="N716" s="305"/>
      <c r="O716" s="305"/>
      <c r="P716" s="305"/>
      <c r="Q716" s="305"/>
      <c r="R716" s="305"/>
      <c r="S716" s="127"/>
      <c r="T716" s="305"/>
      <c r="U716" s="305"/>
      <c r="V716" s="305"/>
      <c r="W716" s="305"/>
      <c r="X716" s="305"/>
      <c r="Y716" s="305"/>
      <c r="Z716" s="305"/>
      <c r="AA716" s="305"/>
      <c r="AB716" s="305"/>
      <c r="AC716" s="305"/>
    </row>
    <row r="717" spans="1:29" ht="14.25" x14ac:dyDescent="0.2">
      <c r="A717" s="305"/>
      <c r="B717" s="305"/>
      <c r="C717" s="305"/>
      <c r="D717" s="305"/>
      <c r="E717" s="305"/>
      <c r="F717" s="305"/>
      <c r="G717" s="305"/>
      <c r="H717" s="305"/>
      <c r="I717" s="305"/>
      <c r="J717" s="305"/>
      <c r="K717" s="305"/>
      <c r="L717" s="305"/>
      <c r="M717" s="305"/>
      <c r="N717" s="305"/>
      <c r="O717" s="305"/>
      <c r="P717" s="305"/>
      <c r="Q717" s="305"/>
      <c r="R717" s="305"/>
      <c r="S717" s="127"/>
      <c r="T717" s="305"/>
      <c r="U717" s="305"/>
      <c r="V717" s="305"/>
      <c r="W717" s="305"/>
      <c r="X717" s="305"/>
      <c r="Y717" s="305"/>
      <c r="Z717" s="305"/>
      <c r="AA717" s="305"/>
      <c r="AB717" s="305"/>
      <c r="AC717" s="305"/>
    </row>
    <row r="718" spans="1:29" ht="14.25" x14ac:dyDescent="0.2">
      <c r="A718" s="305"/>
      <c r="B718" s="305"/>
      <c r="C718" s="305"/>
      <c r="D718" s="305"/>
      <c r="E718" s="305"/>
      <c r="F718" s="305"/>
      <c r="G718" s="305"/>
      <c r="H718" s="305"/>
      <c r="I718" s="305"/>
      <c r="J718" s="305"/>
      <c r="K718" s="305"/>
      <c r="L718" s="305"/>
      <c r="M718" s="305"/>
      <c r="N718" s="305"/>
      <c r="O718" s="305"/>
      <c r="P718" s="305"/>
      <c r="Q718" s="305"/>
      <c r="R718" s="305"/>
      <c r="S718" s="127"/>
      <c r="T718" s="305"/>
      <c r="U718" s="305"/>
      <c r="V718" s="305"/>
      <c r="W718" s="305"/>
      <c r="X718" s="305"/>
      <c r="Y718" s="305"/>
      <c r="Z718" s="305"/>
      <c r="AA718" s="305"/>
      <c r="AB718" s="305"/>
      <c r="AC718" s="305"/>
    </row>
    <row r="719" spans="1:29" ht="14.25" x14ac:dyDescent="0.2">
      <c r="A719" s="305"/>
      <c r="B719" s="305"/>
      <c r="C719" s="305"/>
      <c r="D719" s="305"/>
      <c r="E719" s="305"/>
      <c r="F719" s="305"/>
      <c r="G719" s="305"/>
      <c r="H719" s="305"/>
      <c r="I719" s="305"/>
      <c r="J719" s="305"/>
      <c r="K719" s="305"/>
      <c r="L719" s="305"/>
      <c r="M719" s="305"/>
      <c r="N719" s="305"/>
      <c r="O719" s="305"/>
      <c r="P719" s="305"/>
      <c r="Q719" s="305"/>
      <c r="R719" s="305"/>
      <c r="S719" s="127"/>
      <c r="T719" s="305"/>
      <c r="U719" s="305"/>
      <c r="V719" s="305"/>
      <c r="W719" s="305"/>
      <c r="X719" s="305"/>
      <c r="Y719" s="305"/>
      <c r="Z719" s="305"/>
      <c r="AA719" s="305"/>
      <c r="AB719" s="305"/>
      <c r="AC719" s="305"/>
    </row>
    <row r="720" spans="1:29" ht="14.25" x14ac:dyDescent="0.2">
      <c r="A720" s="305"/>
      <c r="B720" s="305"/>
      <c r="C720" s="305"/>
      <c r="D720" s="305"/>
      <c r="E720" s="305"/>
      <c r="F720" s="305"/>
      <c r="G720" s="305"/>
      <c r="H720" s="305"/>
      <c r="I720" s="305"/>
      <c r="J720" s="305"/>
      <c r="K720" s="305"/>
      <c r="L720" s="305"/>
      <c r="M720" s="305"/>
      <c r="N720" s="305"/>
      <c r="O720" s="305"/>
      <c r="P720" s="305"/>
      <c r="Q720" s="305"/>
      <c r="R720" s="305"/>
      <c r="S720" s="127"/>
      <c r="T720" s="305"/>
      <c r="U720" s="305"/>
      <c r="V720" s="305"/>
      <c r="W720" s="305"/>
      <c r="X720" s="305"/>
      <c r="Y720" s="305"/>
      <c r="Z720" s="305"/>
      <c r="AA720" s="305"/>
      <c r="AB720" s="305"/>
      <c r="AC720" s="305"/>
    </row>
    <row r="721" spans="1:29" ht="14.25" x14ac:dyDescent="0.2">
      <c r="A721" s="305"/>
      <c r="B721" s="305"/>
      <c r="C721" s="305"/>
      <c r="D721" s="305"/>
      <c r="E721" s="305"/>
      <c r="F721" s="305"/>
      <c r="G721" s="305"/>
      <c r="H721" s="305"/>
      <c r="I721" s="305"/>
      <c r="J721" s="305"/>
      <c r="K721" s="305"/>
      <c r="L721" s="305"/>
      <c r="M721" s="305"/>
      <c r="N721" s="305"/>
      <c r="O721" s="305"/>
      <c r="P721" s="305"/>
      <c r="Q721" s="305"/>
      <c r="R721" s="305"/>
      <c r="S721" s="127"/>
      <c r="T721" s="305"/>
      <c r="U721" s="305"/>
      <c r="V721" s="305"/>
      <c r="W721" s="305"/>
      <c r="X721" s="305"/>
      <c r="Y721" s="305"/>
      <c r="Z721" s="305"/>
      <c r="AA721" s="305"/>
      <c r="AB721" s="305"/>
      <c r="AC721" s="305"/>
    </row>
    <row r="722" spans="1:29" ht="14.25" x14ac:dyDescent="0.2">
      <c r="A722" s="305"/>
      <c r="B722" s="305"/>
      <c r="C722" s="305"/>
      <c r="D722" s="305"/>
      <c r="E722" s="305"/>
      <c r="F722" s="305"/>
      <c r="G722" s="305"/>
      <c r="H722" s="305"/>
      <c r="I722" s="305"/>
      <c r="J722" s="305"/>
      <c r="K722" s="305"/>
      <c r="L722" s="305"/>
      <c r="M722" s="305"/>
      <c r="N722" s="305"/>
      <c r="O722" s="305"/>
      <c r="P722" s="305"/>
      <c r="Q722" s="305"/>
      <c r="R722" s="305"/>
      <c r="S722" s="127"/>
      <c r="T722" s="305"/>
      <c r="U722" s="305"/>
      <c r="V722" s="305"/>
      <c r="W722" s="305"/>
      <c r="X722" s="305"/>
      <c r="Y722" s="305"/>
      <c r="Z722" s="305"/>
      <c r="AA722" s="305"/>
      <c r="AB722" s="305"/>
      <c r="AC722" s="305"/>
    </row>
    <row r="723" spans="1:29" ht="14.25" x14ac:dyDescent="0.2">
      <c r="A723" s="305"/>
      <c r="B723" s="305"/>
      <c r="C723" s="305"/>
      <c r="D723" s="305"/>
      <c r="E723" s="305"/>
      <c r="F723" s="305"/>
      <c r="G723" s="305"/>
      <c r="H723" s="305"/>
      <c r="I723" s="305"/>
      <c r="J723" s="305"/>
      <c r="K723" s="305"/>
      <c r="L723" s="305"/>
      <c r="M723" s="305"/>
      <c r="N723" s="305"/>
      <c r="O723" s="305"/>
      <c r="P723" s="305"/>
      <c r="Q723" s="305"/>
      <c r="R723" s="305"/>
      <c r="S723" s="127"/>
      <c r="T723" s="305"/>
      <c r="U723" s="305"/>
      <c r="V723" s="305"/>
      <c r="W723" s="305"/>
      <c r="X723" s="305"/>
      <c r="Y723" s="305"/>
      <c r="Z723" s="305"/>
      <c r="AA723" s="305"/>
      <c r="AB723" s="305"/>
      <c r="AC723" s="305"/>
    </row>
    <row r="724" spans="1:29" ht="14.25" x14ac:dyDescent="0.2">
      <c r="A724" s="305"/>
      <c r="B724" s="305"/>
      <c r="C724" s="305"/>
      <c r="D724" s="305"/>
      <c r="E724" s="305"/>
      <c r="F724" s="305"/>
      <c r="G724" s="305"/>
      <c r="H724" s="305"/>
      <c r="I724" s="305"/>
      <c r="J724" s="305"/>
      <c r="K724" s="305"/>
      <c r="L724" s="305"/>
      <c r="M724" s="305"/>
      <c r="N724" s="305"/>
      <c r="O724" s="305"/>
      <c r="P724" s="305"/>
      <c r="Q724" s="305"/>
      <c r="R724" s="305"/>
      <c r="S724" s="127"/>
      <c r="T724" s="305"/>
      <c r="U724" s="305"/>
      <c r="V724" s="305"/>
      <c r="W724" s="305"/>
      <c r="X724" s="305"/>
      <c r="Y724" s="305"/>
      <c r="Z724" s="305"/>
      <c r="AA724" s="305"/>
      <c r="AB724" s="305"/>
      <c r="AC724" s="305"/>
    </row>
    <row r="725" spans="1:29" ht="14.25" x14ac:dyDescent="0.2">
      <c r="A725" s="305"/>
      <c r="B725" s="305"/>
      <c r="C725" s="305"/>
      <c r="D725" s="305"/>
      <c r="E725" s="305"/>
      <c r="F725" s="305"/>
      <c r="G725" s="305"/>
      <c r="H725" s="305"/>
      <c r="I725" s="305"/>
      <c r="J725" s="305"/>
      <c r="K725" s="305"/>
      <c r="L725" s="305"/>
      <c r="M725" s="305"/>
      <c r="N725" s="305"/>
      <c r="O725" s="305"/>
      <c r="P725" s="305"/>
      <c r="Q725" s="305"/>
      <c r="R725" s="305"/>
      <c r="S725" s="127"/>
      <c r="T725" s="305"/>
      <c r="U725" s="305"/>
      <c r="V725" s="305"/>
      <c r="W725" s="305"/>
      <c r="X725" s="305"/>
      <c r="Y725" s="305"/>
      <c r="Z725" s="305"/>
      <c r="AA725" s="305"/>
      <c r="AB725" s="305"/>
      <c r="AC725" s="305"/>
    </row>
    <row r="726" spans="1:29" ht="14.25" x14ac:dyDescent="0.2">
      <c r="A726" s="305"/>
      <c r="B726" s="305"/>
      <c r="C726" s="305"/>
      <c r="D726" s="305"/>
      <c r="E726" s="305"/>
      <c r="F726" s="305"/>
      <c r="G726" s="305"/>
      <c r="H726" s="305"/>
      <c r="I726" s="305"/>
      <c r="J726" s="305"/>
      <c r="K726" s="305"/>
      <c r="L726" s="305"/>
      <c r="M726" s="305"/>
      <c r="N726" s="305"/>
      <c r="O726" s="305"/>
      <c r="P726" s="305"/>
      <c r="Q726" s="305"/>
      <c r="R726" s="305"/>
      <c r="S726" s="127"/>
      <c r="T726" s="305"/>
      <c r="U726" s="305"/>
      <c r="V726" s="305"/>
      <c r="W726" s="305"/>
      <c r="X726" s="305"/>
      <c r="Y726" s="305"/>
      <c r="Z726" s="305"/>
      <c r="AA726" s="305"/>
      <c r="AB726" s="305"/>
      <c r="AC726" s="305"/>
    </row>
    <row r="727" spans="1:29" ht="14.25" x14ac:dyDescent="0.2">
      <c r="A727" s="305"/>
      <c r="B727" s="305"/>
      <c r="C727" s="305"/>
      <c r="D727" s="305"/>
      <c r="E727" s="305"/>
      <c r="F727" s="305"/>
      <c r="G727" s="305"/>
      <c r="H727" s="305"/>
      <c r="I727" s="305"/>
      <c r="J727" s="305"/>
      <c r="K727" s="305"/>
      <c r="L727" s="305"/>
      <c r="M727" s="305"/>
      <c r="N727" s="305"/>
      <c r="O727" s="305"/>
      <c r="P727" s="305"/>
      <c r="Q727" s="305"/>
      <c r="R727" s="305"/>
      <c r="S727" s="127"/>
      <c r="T727" s="305"/>
      <c r="U727" s="305"/>
      <c r="V727" s="305"/>
      <c r="W727" s="305"/>
      <c r="X727" s="305"/>
      <c r="Y727" s="305"/>
      <c r="Z727" s="305"/>
      <c r="AA727" s="305"/>
      <c r="AB727" s="305"/>
      <c r="AC727" s="305"/>
    </row>
    <row r="728" spans="1:29" ht="14.25" x14ac:dyDescent="0.2">
      <c r="A728" s="305"/>
      <c r="B728" s="305"/>
      <c r="C728" s="305"/>
      <c r="D728" s="305"/>
      <c r="E728" s="305"/>
      <c r="F728" s="305"/>
      <c r="G728" s="305"/>
      <c r="H728" s="305"/>
      <c r="I728" s="305"/>
      <c r="J728" s="305"/>
      <c r="K728" s="305"/>
      <c r="L728" s="305"/>
      <c r="M728" s="305"/>
      <c r="N728" s="305"/>
      <c r="O728" s="305"/>
      <c r="P728" s="305"/>
      <c r="Q728" s="305"/>
      <c r="R728" s="305"/>
      <c r="S728" s="127"/>
      <c r="T728" s="305"/>
      <c r="U728" s="305"/>
      <c r="V728" s="305"/>
      <c r="W728" s="305"/>
      <c r="X728" s="305"/>
      <c r="Y728" s="305"/>
      <c r="Z728" s="305"/>
      <c r="AA728" s="305"/>
      <c r="AB728" s="305"/>
      <c r="AC728" s="305"/>
    </row>
    <row r="729" spans="1:29" ht="14.25" x14ac:dyDescent="0.2">
      <c r="A729" s="305"/>
      <c r="B729" s="305"/>
      <c r="C729" s="305"/>
      <c r="D729" s="305"/>
      <c r="E729" s="305"/>
      <c r="F729" s="305"/>
      <c r="G729" s="305"/>
      <c r="H729" s="305"/>
      <c r="I729" s="305"/>
      <c r="J729" s="305"/>
      <c r="K729" s="305"/>
      <c r="L729" s="305"/>
      <c r="M729" s="305"/>
      <c r="N729" s="305"/>
      <c r="O729" s="305"/>
      <c r="P729" s="305"/>
      <c r="Q729" s="305"/>
      <c r="R729" s="305"/>
      <c r="S729" s="127"/>
      <c r="T729" s="305"/>
      <c r="U729" s="305"/>
      <c r="V729" s="305"/>
      <c r="W729" s="305"/>
      <c r="X729" s="305"/>
      <c r="Y729" s="305"/>
      <c r="Z729" s="305"/>
      <c r="AA729" s="305"/>
      <c r="AB729" s="305"/>
      <c r="AC729" s="305"/>
    </row>
    <row r="730" spans="1:29" ht="14.25" x14ac:dyDescent="0.2">
      <c r="A730" s="305"/>
      <c r="B730" s="305"/>
      <c r="C730" s="305"/>
      <c r="D730" s="305"/>
      <c r="E730" s="305"/>
      <c r="F730" s="305"/>
      <c r="G730" s="305"/>
      <c r="H730" s="305"/>
      <c r="I730" s="305"/>
      <c r="J730" s="305"/>
      <c r="K730" s="305"/>
      <c r="L730" s="305"/>
      <c r="M730" s="305"/>
      <c r="N730" s="305"/>
      <c r="O730" s="305"/>
      <c r="P730" s="305"/>
      <c r="Q730" s="305"/>
      <c r="R730" s="305"/>
      <c r="S730" s="127"/>
      <c r="T730" s="305"/>
      <c r="U730" s="305"/>
      <c r="V730" s="305"/>
      <c r="W730" s="305"/>
      <c r="X730" s="305"/>
      <c r="Y730" s="305"/>
      <c r="Z730" s="305"/>
      <c r="AA730" s="305"/>
      <c r="AB730" s="305"/>
      <c r="AC730" s="305"/>
    </row>
    <row r="731" spans="1:29" ht="14.25" x14ac:dyDescent="0.2">
      <c r="A731" s="305"/>
      <c r="B731" s="305"/>
      <c r="C731" s="305"/>
      <c r="D731" s="305"/>
      <c r="E731" s="305"/>
      <c r="F731" s="305"/>
      <c r="G731" s="305"/>
      <c r="H731" s="305"/>
      <c r="I731" s="305"/>
      <c r="J731" s="305"/>
      <c r="K731" s="305"/>
      <c r="L731" s="305"/>
      <c r="M731" s="305"/>
      <c r="N731" s="305"/>
      <c r="O731" s="305"/>
      <c r="P731" s="305"/>
      <c r="Q731" s="305"/>
      <c r="R731" s="305"/>
      <c r="S731" s="127"/>
      <c r="T731" s="305"/>
      <c r="U731" s="305"/>
      <c r="V731" s="305"/>
      <c r="W731" s="305"/>
      <c r="X731" s="305"/>
      <c r="Y731" s="305"/>
      <c r="Z731" s="305"/>
      <c r="AA731" s="305"/>
      <c r="AB731" s="305"/>
      <c r="AC731" s="305"/>
    </row>
    <row r="732" spans="1:29" ht="14.25" x14ac:dyDescent="0.2">
      <c r="A732" s="305"/>
      <c r="B732" s="305"/>
      <c r="C732" s="305"/>
      <c r="D732" s="305"/>
      <c r="E732" s="305"/>
      <c r="F732" s="305"/>
      <c r="G732" s="305"/>
      <c r="H732" s="305"/>
      <c r="I732" s="305"/>
      <c r="J732" s="305"/>
      <c r="K732" s="305"/>
      <c r="L732" s="305"/>
      <c r="M732" s="305"/>
      <c r="N732" s="305"/>
      <c r="O732" s="305"/>
      <c r="P732" s="305"/>
      <c r="Q732" s="305"/>
      <c r="R732" s="305"/>
      <c r="S732" s="127"/>
      <c r="T732" s="305"/>
      <c r="U732" s="305"/>
      <c r="V732" s="305"/>
      <c r="W732" s="305"/>
      <c r="X732" s="305"/>
      <c r="Y732" s="305"/>
      <c r="Z732" s="305"/>
      <c r="AA732" s="305"/>
      <c r="AB732" s="305"/>
      <c r="AC732" s="305"/>
    </row>
    <row r="733" spans="1:29" ht="14.25" x14ac:dyDescent="0.2">
      <c r="A733" s="305"/>
      <c r="B733" s="305"/>
      <c r="C733" s="305"/>
      <c r="D733" s="305"/>
      <c r="E733" s="305"/>
      <c r="F733" s="305"/>
      <c r="G733" s="305"/>
      <c r="H733" s="305"/>
      <c r="I733" s="305"/>
      <c r="J733" s="305"/>
      <c r="K733" s="305"/>
      <c r="L733" s="305"/>
      <c r="M733" s="305"/>
      <c r="N733" s="305"/>
      <c r="O733" s="305"/>
      <c r="P733" s="305"/>
      <c r="Q733" s="305"/>
      <c r="R733" s="305"/>
      <c r="S733" s="127"/>
      <c r="T733" s="305"/>
      <c r="U733" s="305"/>
      <c r="V733" s="305"/>
      <c r="W733" s="305"/>
      <c r="X733" s="305"/>
      <c r="Y733" s="305"/>
      <c r="Z733" s="305"/>
      <c r="AA733" s="305"/>
      <c r="AB733" s="305"/>
      <c r="AC733" s="305"/>
    </row>
    <row r="734" spans="1:29" ht="14.25" x14ac:dyDescent="0.2">
      <c r="A734" s="305"/>
      <c r="B734" s="305"/>
      <c r="C734" s="305"/>
      <c r="D734" s="305"/>
      <c r="E734" s="305"/>
      <c r="F734" s="305"/>
      <c r="G734" s="305"/>
      <c r="H734" s="305"/>
      <c r="I734" s="305"/>
      <c r="J734" s="305"/>
      <c r="K734" s="305"/>
      <c r="L734" s="305"/>
      <c r="M734" s="305"/>
      <c r="N734" s="305"/>
      <c r="O734" s="305"/>
      <c r="P734" s="305"/>
      <c r="Q734" s="305"/>
      <c r="R734" s="305"/>
      <c r="S734" s="127"/>
      <c r="T734" s="305"/>
      <c r="U734" s="305"/>
      <c r="V734" s="305"/>
      <c r="W734" s="305"/>
      <c r="X734" s="305"/>
      <c r="Y734" s="305"/>
      <c r="Z734" s="305"/>
      <c r="AA734" s="305"/>
      <c r="AB734" s="305"/>
      <c r="AC734" s="305"/>
    </row>
    <row r="735" spans="1:29" ht="14.25" x14ac:dyDescent="0.2">
      <c r="A735" s="305"/>
      <c r="B735" s="305"/>
      <c r="C735" s="305"/>
      <c r="D735" s="305"/>
      <c r="E735" s="305"/>
      <c r="F735" s="305"/>
      <c r="G735" s="305"/>
      <c r="H735" s="305"/>
      <c r="I735" s="305"/>
      <c r="J735" s="305"/>
      <c r="K735" s="305"/>
      <c r="L735" s="305"/>
      <c r="M735" s="305"/>
      <c r="N735" s="305"/>
      <c r="O735" s="305"/>
      <c r="P735" s="305"/>
      <c r="Q735" s="305"/>
      <c r="R735" s="305"/>
      <c r="S735" s="127"/>
      <c r="T735" s="305"/>
      <c r="U735" s="305"/>
      <c r="V735" s="305"/>
      <c r="W735" s="305"/>
      <c r="X735" s="305"/>
      <c r="Y735" s="305"/>
      <c r="Z735" s="305"/>
      <c r="AA735" s="305"/>
      <c r="AB735" s="305"/>
      <c r="AC735" s="305"/>
    </row>
    <row r="736" spans="1:29" ht="14.25" x14ac:dyDescent="0.2">
      <c r="A736" s="305"/>
      <c r="B736" s="305"/>
      <c r="C736" s="305"/>
      <c r="D736" s="305"/>
      <c r="E736" s="305"/>
      <c r="F736" s="305"/>
      <c r="G736" s="305"/>
      <c r="H736" s="305"/>
      <c r="I736" s="305"/>
      <c r="J736" s="305"/>
      <c r="K736" s="305"/>
      <c r="L736" s="305"/>
      <c r="M736" s="305"/>
      <c r="N736" s="305"/>
      <c r="O736" s="305"/>
      <c r="P736" s="305"/>
      <c r="Q736" s="305"/>
      <c r="R736" s="305"/>
      <c r="S736" s="127"/>
      <c r="T736" s="305"/>
      <c r="U736" s="305"/>
      <c r="V736" s="305"/>
      <c r="W736" s="305"/>
      <c r="X736" s="305"/>
      <c r="Y736" s="305"/>
      <c r="Z736" s="305"/>
      <c r="AA736" s="305"/>
      <c r="AB736" s="305"/>
      <c r="AC736" s="305"/>
    </row>
    <row r="737" spans="1:29" ht="14.25" x14ac:dyDescent="0.2">
      <c r="A737" s="305"/>
      <c r="B737" s="305"/>
      <c r="C737" s="305"/>
      <c r="D737" s="305"/>
      <c r="E737" s="305"/>
      <c r="F737" s="305"/>
      <c r="G737" s="305"/>
      <c r="H737" s="305"/>
      <c r="I737" s="305"/>
      <c r="J737" s="305"/>
      <c r="K737" s="305"/>
      <c r="L737" s="305"/>
      <c r="M737" s="305"/>
      <c r="N737" s="305"/>
      <c r="O737" s="305"/>
      <c r="P737" s="305"/>
      <c r="Q737" s="305"/>
      <c r="R737" s="305"/>
      <c r="S737" s="127"/>
      <c r="T737" s="305"/>
      <c r="U737" s="305"/>
      <c r="V737" s="305"/>
      <c r="W737" s="305"/>
      <c r="X737" s="305"/>
      <c r="Y737" s="305"/>
      <c r="Z737" s="305"/>
      <c r="AA737" s="305"/>
      <c r="AB737" s="305"/>
      <c r="AC737" s="305"/>
    </row>
    <row r="738" spans="1:29" ht="14.25" x14ac:dyDescent="0.2">
      <c r="A738" s="305"/>
      <c r="B738" s="305"/>
      <c r="C738" s="305"/>
      <c r="D738" s="305"/>
      <c r="E738" s="305"/>
      <c r="F738" s="305"/>
      <c r="G738" s="305"/>
      <c r="H738" s="305"/>
      <c r="I738" s="305"/>
      <c r="J738" s="305"/>
      <c r="K738" s="305"/>
      <c r="L738" s="305"/>
      <c r="M738" s="305"/>
      <c r="N738" s="305"/>
      <c r="O738" s="305"/>
      <c r="P738" s="305"/>
      <c r="Q738" s="305"/>
      <c r="R738" s="305"/>
      <c r="S738" s="127"/>
      <c r="T738" s="305"/>
      <c r="U738" s="305"/>
      <c r="V738" s="305"/>
      <c r="W738" s="305"/>
      <c r="X738" s="305"/>
      <c r="Y738" s="305"/>
      <c r="Z738" s="305"/>
      <c r="AA738" s="305"/>
      <c r="AB738" s="305"/>
      <c r="AC738" s="305"/>
    </row>
    <row r="739" spans="1:29" ht="14.25" x14ac:dyDescent="0.2">
      <c r="A739" s="305"/>
      <c r="B739" s="305"/>
      <c r="C739" s="305"/>
      <c r="D739" s="305"/>
      <c r="E739" s="305"/>
      <c r="F739" s="305"/>
      <c r="G739" s="305"/>
      <c r="H739" s="305"/>
      <c r="I739" s="305"/>
      <c r="J739" s="305"/>
      <c r="K739" s="305"/>
      <c r="L739" s="305"/>
      <c r="M739" s="305"/>
      <c r="N739" s="305"/>
      <c r="O739" s="305"/>
      <c r="P739" s="305"/>
      <c r="Q739" s="305"/>
      <c r="R739" s="305"/>
      <c r="S739" s="127"/>
      <c r="T739" s="305"/>
      <c r="U739" s="305"/>
      <c r="V739" s="305"/>
      <c r="W739" s="305"/>
      <c r="X739" s="305"/>
      <c r="Y739" s="305"/>
      <c r="Z739" s="305"/>
      <c r="AA739" s="305"/>
      <c r="AB739" s="305"/>
      <c r="AC739" s="305"/>
    </row>
    <row r="740" spans="1:29" ht="14.25" x14ac:dyDescent="0.2">
      <c r="A740" s="305"/>
      <c r="B740" s="305"/>
      <c r="C740" s="305"/>
      <c r="D740" s="305"/>
      <c r="E740" s="305"/>
      <c r="F740" s="305"/>
      <c r="G740" s="305"/>
      <c r="H740" s="305"/>
      <c r="I740" s="305"/>
      <c r="J740" s="305"/>
      <c r="K740" s="305"/>
      <c r="L740" s="305"/>
      <c r="M740" s="305"/>
      <c r="N740" s="305"/>
      <c r="O740" s="305"/>
      <c r="P740" s="305"/>
      <c r="Q740" s="305"/>
      <c r="R740" s="305"/>
      <c r="S740" s="127"/>
      <c r="T740" s="305"/>
      <c r="U740" s="305"/>
      <c r="V740" s="305"/>
      <c r="W740" s="305"/>
      <c r="X740" s="305"/>
      <c r="Y740" s="305"/>
      <c r="Z740" s="305"/>
      <c r="AA740" s="305"/>
      <c r="AB740" s="305"/>
      <c r="AC740" s="305"/>
    </row>
    <row r="741" spans="1:29" ht="14.25" x14ac:dyDescent="0.2">
      <c r="A741" s="305"/>
      <c r="B741" s="305"/>
      <c r="C741" s="305"/>
      <c r="D741" s="305"/>
      <c r="E741" s="305"/>
      <c r="F741" s="305"/>
      <c r="G741" s="305"/>
      <c r="H741" s="305"/>
      <c r="I741" s="305"/>
      <c r="J741" s="305"/>
      <c r="K741" s="305"/>
      <c r="L741" s="305"/>
      <c r="M741" s="305"/>
      <c r="N741" s="305"/>
      <c r="O741" s="305"/>
      <c r="P741" s="305"/>
      <c r="Q741" s="305"/>
      <c r="R741" s="305"/>
      <c r="S741" s="127"/>
      <c r="T741" s="305"/>
      <c r="U741" s="305"/>
      <c r="V741" s="305"/>
      <c r="W741" s="305"/>
      <c r="X741" s="305"/>
      <c r="Y741" s="305"/>
      <c r="Z741" s="305"/>
      <c r="AA741" s="305"/>
      <c r="AB741" s="305"/>
      <c r="AC741" s="305"/>
    </row>
    <row r="742" spans="1:29" ht="14.25" x14ac:dyDescent="0.2">
      <c r="A742" s="305"/>
      <c r="B742" s="305"/>
      <c r="C742" s="305"/>
      <c r="D742" s="305"/>
      <c r="E742" s="305"/>
      <c r="F742" s="305"/>
      <c r="G742" s="305"/>
      <c r="H742" s="305"/>
      <c r="I742" s="305"/>
      <c r="J742" s="305"/>
      <c r="K742" s="305"/>
      <c r="L742" s="305"/>
      <c r="M742" s="305"/>
      <c r="N742" s="305"/>
      <c r="O742" s="305"/>
      <c r="P742" s="305"/>
      <c r="Q742" s="305"/>
      <c r="R742" s="305"/>
      <c r="S742" s="127"/>
      <c r="T742" s="305"/>
      <c r="U742" s="305"/>
      <c r="V742" s="305"/>
      <c r="W742" s="305"/>
      <c r="X742" s="305"/>
      <c r="Y742" s="305"/>
      <c r="Z742" s="305"/>
      <c r="AA742" s="305"/>
      <c r="AB742" s="305"/>
      <c r="AC742" s="305"/>
    </row>
    <row r="743" spans="1:29" ht="14.25" x14ac:dyDescent="0.2">
      <c r="A743" s="305"/>
      <c r="B743" s="305"/>
      <c r="C743" s="305"/>
      <c r="D743" s="305"/>
      <c r="E743" s="305"/>
      <c r="F743" s="305"/>
      <c r="G743" s="305"/>
      <c r="H743" s="305"/>
      <c r="I743" s="305"/>
      <c r="J743" s="305"/>
      <c r="K743" s="305"/>
      <c r="L743" s="305"/>
      <c r="M743" s="305"/>
      <c r="N743" s="305"/>
      <c r="O743" s="305"/>
      <c r="P743" s="305"/>
      <c r="Q743" s="305"/>
      <c r="R743" s="305"/>
      <c r="S743" s="127"/>
      <c r="T743" s="305"/>
      <c r="U743" s="305"/>
      <c r="V743" s="305"/>
      <c r="W743" s="305"/>
      <c r="X743" s="305"/>
      <c r="Y743" s="305"/>
      <c r="Z743" s="305"/>
      <c r="AA743" s="305"/>
      <c r="AB743" s="305"/>
      <c r="AC743" s="305"/>
    </row>
    <row r="744" spans="1:29" ht="14.25" x14ac:dyDescent="0.2">
      <c r="A744" s="305"/>
      <c r="B744" s="305"/>
      <c r="C744" s="305"/>
      <c r="D744" s="305"/>
      <c r="E744" s="305"/>
      <c r="F744" s="305"/>
      <c r="G744" s="305"/>
      <c r="H744" s="305"/>
      <c r="I744" s="305"/>
      <c r="J744" s="305"/>
      <c r="K744" s="305"/>
      <c r="L744" s="305"/>
      <c r="M744" s="305"/>
      <c r="N744" s="305"/>
      <c r="O744" s="305"/>
      <c r="P744" s="305"/>
      <c r="Q744" s="305"/>
      <c r="R744" s="305"/>
      <c r="S744" s="127"/>
      <c r="T744" s="305"/>
      <c r="U744" s="305"/>
      <c r="V744" s="305"/>
      <c r="W744" s="305"/>
      <c r="X744" s="305"/>
      <c r="Y744" s="305"/>
      <c r="Z744" s="305"/>
      <c r="AA744" s="305"/>
      <c r="AB744" s="305"/>
      <c r="AC744" s="305"/>
    </row>
    <row r="745" spans="1:29" ht="14.25" x14ac:dyDescent="0.2">
      <c r="A745" s="305"/>
      <c r="B745" s="305"/>
      <c r="C745" s="305"/>
      <c r="D745" s="305"/>
      <c r="E745" s="305"/>
      <c r="F745" s="305"/>
      <c r="G745" s="305"/>
      <c r="H745" s="305"/>
      <c r="I745" s="305"/>
      <c r="J745" s="305"/>
      <c r="K745" s="305"/>
      <c r="L745" s="305"/>
      <c r="M745" s="305"/>
      <c r="N745" s="305"/>
      <c r="O745" s="305"/>
      <c r="P745" s="305"/>
      <c r="Q745" s="305"/>
      <c r="R745" s="305"/>
      <c r="S745" s="127"/>
      <c r="T745" s="305"/>
      <c r="U745" s="305"/>
      <c r="V745" s="305"/>
      <c r="W745" s="305"/>
      <c r="X745" s="305"/>
      <c r="Y745" s="305"/>
      <c r="Z745" s="305"/>
      <c r="AA745" s="305"/>
      <c r="AB745" s="305"/>
      <c r="AC745" s="305"/>
    </row>
    <row r="746" spans="1:29" ht="14.25" x14ac:dyDescent="0.2">
      <c r="A746" s="305"/>
      <c r="B746" s="305"/>
      <c r="C746" s="305"/>
      <c r="D746" s="305"/>
      <c r="E746" s="305"/>
      <c r="F746" s="305"/>
      <c r="G746" s="305"/>
      <c r="H746" s="305"/>
      <c r="I746" s="305"/>
      <c r="J746" s="305"/>
      <c r="K746" s="305"/>
      <c r="L746" s="305"/>
      <c r="M746" s="305"/>
      <c r="N746" s="305"/>
      <c r="O746" s="305"/>
      <c r="P746" s="305"/>
      <c r="Q746" s="305"/>
      <c r="R746" s="305"/>
      <c r="S746" s="127"/>
      <c r="T746" s="305"/>
      <c r="U746" s="305"/>
      <c r="V746" s="305"/>
      <c r="W746" s="305"/>
      <c r="X746" s="305"/>
      <c r="Y746" s="305"/>
      <c r="Z746" s="305"/>
      <c r="AA746" s="305"/>
      <c r="AB746" s="305"/>
      <c r="AC746" s="305"/>
    </row>
    <row r="747" spans="1:29" ht="14.25" x14ac:dyDescent="0.2">
      <c r="A747" s="305"/>
      <c r="B747" s="305"/>
      <c r="C747" s="305"/>
      <c r="D747" s="305"/>
      <c r="E747" s="305"/>
      <c r="F747" s="305"/>
      <c r="G747" s="305"/>
      <c r="H747" s="305"/>
      <c r="I747" s="305"/>
      <c r="J747" s="305"/>
      <c r="K747" s="305"/>
      <c r="L747" s="305"/>
      <c r="M747" s="305"/>
      <c r="N747" s="305"/>
      <c r="O747" s="305"/>
      <c r="P747" s="305"/>
      <c r="Q747" s="305"/>
      <c r="R747" s="305"/>
      <c r="S747" s="127"/>
      <c r="T747" s="305"/>
      <c r="U747" s="305"/>
      <c r="V747" s="305"/>
      <c r="W747" s="305"/>
      <c r="X747" s="305"/>
      <c r="Y747" s="305"/>
      <c r="Z747" s="305"/>
      <c r="AA747" s="305"/>
      <c r="AB747" s="305"/>
      <c r="AC747" s="305"/>
    </row>
    <row r="748" spans="1:29" ht="14.25" x14ac:dyDescent="0.2">
      <c r="A748" s="305"/>
      <c r="B748" s="305"/>
      <c r="C748" s="305"/>
      <c r="D748" s="305"/>
      <c r="E748" s="305"/>
      <c r="F748" s="305"/>
      <c r="G748" s="305"/>
      <c r="H748" s="305"/>
      <c r="I748" s="305"/>
      <c r="J748" s="305"/>
      <c r="K748" s="305"/>
      <c r="L748" s="305"/>
      <c r="M748" s="305"/>
      <c r="N748" s="305"/>
      <c r="O748" s="305"/>
      <c r="P748" s="305"/>
      <c r="Q748" s="305"/>
      <c r="R748" s="305"/>
      <c r="S748" s="127"/>
      <c r="T748" s="305"/>
      <c r="U748" s="305"/>
      <c r="V748" s="305"/>
      <c r="W748" s="305"/>
      <c r="X748" s="305"/>
      <c r="Y748" s="305"/>
      <c r="Z748" s="305"/>
      <c r="AA748" s="305"/>
      <c r="AB748" s="305"/>
      <c r="AC748" s="305"/>
    </row>
    <row r="749" spans="1:29" ht="14.25" x14ac:dyDescent="0.2">
      <c r="A749" s="305"/>
      <c r="B749" s="305"/>
      <c r="C749" s="305"/>
      <c r="D749" s="305"/>
      <c r="E749" s="305"/>
      <c r="F749" s="305"/>
      <c r="G749" s="305"/>
      <c r="H749" s="305"/>
      <c r="I749" s="305"/>
      <c r="J749" s="305"/>
      <c r="K749" s="305"/>
      <c r="L749" s="305"/>
      <c r="M749" s="305"/>
      <c r="N749" s="305"/>
      <c r="O749" s="305"/>
      <c r="P749" s="305"/>
      <c r="Q749" s="305"/>
      <c r="R749" s="305"/>
      <c r="S749" s="127"/>
      <c r="T749" s="305"/>
      <c r="U749" s="305"/>
      <c r="V749" s="305"/>
      <c r="W749" s="305"/>
      <c r="X749" s="305"/>
      <c r="Y749" s="305"/>
      <c r="Z749" s="305"/>
      <c r="AA749" s="305"/>
      <c r="AB749" s="305"/>
      <c r="AC749" s="305"/>
    </row>
    <row r="750" spans="1:29" ht="14.25" x14ac:dyDescent="0.2">
      <c r="A750" s="305"/>
      <c r="B750" s="305"/>
      <c r="C750" s="305"/>
      <c r="D750" s="305"/>
      <c r="E750" s="305"/>
      <c r="F750" s="305"/>
      <c r="G750" s="305"/>
      <c r="H750" s="305"/>
      <c r="I750" s="305"/>
      <c r="J750" s="305"/>
      <c r="K750" s="305"/>
      <c r="L750" s="305"/>
      <c r="M750" s="305"/>
      <c r="N750" s="305"/>
      <c r="O750" s="305"/>
      <c r="P750" s="305"/>
      <c r="Q750" s="305"/>
      <c r="R750" s="305"/>
      <c r="S750" s="127"/>
      <c r="T750" s="305"/>
      <c r="U750" s="305"/>
      <c r="V750" s="305"/>
      <c r="W750" s="305"/>
      <c r="X750" s="305"/>
      <c r="Y750" s="305"/>
      <c r="Z750" s="305"/>
      <c r="AA750" s="305"/>
      <c r="AB750" s="305"/>
      <c r="AC750" s="305"/>
    </row>
    <row r="751" spans="1:29" ht="14.25" x14ac:dyDescent="0.2">
      <c r="A751" s="305"/>
      <c r="B751" s="305"/>
      <c r="C751" s="305"/>
      <c r="D751" s="305"/>
      <c r="E751" s="305"/>
      <c r="F751" s="305"/>
      <c r="G751" s="305"/>
      <c r="H751" s="305"/>
      <c r="I751" s="305"/>
      <c r="J751" s="305"/>
      <c r="K751" s="305"/>
      <c r="L751" s="305"/>
      <c r="M751" s="305"/>
      <c r="N751" s="305"/>
      <c r="O751" s="305"/>
      <c r="P751" s="305"/>
      <c r="Q751" s="305"/>
      <c r="R751" s="305"/>
      <c r="S751" s="127"/>
      <c r="T751" s="305"/>
      <c r="U751" s="305"/>
      <c r="V751" s="305"/>
      <c r="W751" s="305"/>
      <c r="X751" s="305"/>
      <c r="Y751" s="305"/>
      <c r="Z751" s="305"/>
      <c r="AA751" s="305"/>
      <c r="AB751" s="305"/>
      <c r="AC751" s="305"/>
    </row>
    <row r="752" spans="1:29" ht="14.25" x14ac:dyDescent="0.2">
      <c r="A752" s="305"/>
      <c r="B752" s="305"/>
      <c r="C752" s="305"/>
      <c r="D752" s="305"/>
      <c r="E752" s="305"/>
      <c r="F752" s="305"/>
      <c r="G752" s="305"/>
      <c r="H752" s="305"/>
      <c r="I752" s="305"/>
      <c r="J752" s="305"/>
      <c r="K752" s="305"/>
      <c r="L752" s="305"/>
      <c r="M752" s="305"/>
      <c r="N752" s="305"/>
      <c r="O752" s="305"/>
      <c r="P752" s="305"/>
      <c r="Q752" s="305"/>
      <c r="R752" s="305"/>
      <c r="S752" s="127"/>
      <c r="T752" s="305"/>
      <c r="U752" s="305"/>
      <c r="V752" s="305"/>
      <c r="W752" s="305"/>
      <c r="X752" s="305"/>
      <c r="Y752" s="305"/>
      <c r="Z752" s="305"/>
      <c r="AA752" s="305"/>
      <c r="AB752" s="305"/>
      <c r="AC752" s="305"/>
    </row>
    <row r="753" spans="1:29" ht="14.25" x14ac:dyDescent="0.2">
      <c r="A753" s="305"/>
      <c r="B753" s="305"/>
      <c r="C753" s="305"/>
      <c r="D753" s="305"/>
      <c r="E753" s="305"/>
      <c r="F753" s="305"/>
      <c r="G753" s="305"/>
      <c r="H753" s="305"/>
      <c r="I753" s="305"/>
      <c r="J753" s="305"/>
      <c r="K753" s="305"/>
      <c r="L753" s="305"/>
      <c r="M753" s="305"/>
      <c r="N753" s="305"/>
      <c r="O753" s="305"/>
      <c r="P753" s="305"/>
      <c r="Q753" s="305"/>
      <c r="R753" s="305"/>
      <c r="S753" s="127"/>
      <c r="T753" s="305"/>
      <c r="U753" s="305"/>
      <c r="V753" s="305"/>
      <c r="W753" s="305"/>
      <c r="X753" s="305"/>
      <c r="Y753" s="305"/>
      <c r="Z753" s="305"/>
      <c r="AA753" s="305"/>
      <c r="AB753" s="305"/>
      <c r="AC753" s="305"/>
    </row>
    <row r="754" spans="1:29" ht="14.25" x14ac:dyDescent="0.2">
      <c r="A754" s="305"/>
      <c r="B754" s="305"/>
      <c r="C754" s="305"/>
      <c r="D754" s="305"/>
      <c r="E754" s="305"/>
      <c r="F754" s="305"/>
      <c r="G754" s="305"/>
      <c r="H754" s="305"/>
      <c r="I754" s="305"/>
      <c r="J754" s="305"/>
      <c r="K754" s="305"/>
      <c r="L754" s="305"/>
      <c r="M754" s="305"/>
      <c r="N754" s="305"/>
      <c r="O754" s="305"/>
      <c r="P754" s="305"/>
      <c r="Q754" s="305"/>
      <c r="R754" s="305"/>
      <c r="S754" s="127"/>
      <c r="T754" s="305"/>
      <c r="U754" s="305"/>
      <c r="V754" s="305"/>
      <c r="W754" s="305"/>
      <c r="X754" s="305"/>
      <c r="Y754" s="305"/>
      <c r="Z754" s="305"/>
      <c r="AA754" s="305"/>
      <c r="AB754" s="305"/>
      <c r="AC754" s="305"/>
    </row>
    <row r="755" spans="1:29" ht="14.25" x14ac:dyDescent="0.2">
      <c r="A755" s="305"/>
      <c r="B755" s="305"/>
      <c r="C755" s="305"/>
      <c r="D755" s="305"/>
      <c r="E755" s="305"/>
      <c r="F755" s="305"/>
      <c r="G755" s="305"/>
      <c r="H755" s="305"/>
      <c r="I755" s="305"/>
      <c r="J755" s="305"/>
      <c r="K755" s="305"/>
      <c r="L755" s="305"/>
      <c r="M755" s="305"/>
      <c r="N755" s="305"/>
      <c r="O755" s="305"/>
      <c r="P755" s="305"/>
      <c r="Q755" s="305"/>
      <c r="R755" s="305"/>
      <c r="S755" s="127"/>
      <c r="T755" s="305"/>
      <c r="U755" s="305"/>
      <c r="V755" s="305"/>
      <c r="W755" s="305"/>
      <c r="X755" s="305"/>
      <c r="Y755" s="305"/>
      <c r="Z755" s="305"/>
      <c r="AA755" s="305"/>
      <c r="AB755" s="305"/>
      <c r="AC755" s="305"/>
    </row>
    <row r="756" spans="1:29" ht="14.25" x14ac:dyDescent="0.2">
      <c r="A756" s="305"/>
      <c r="B756" s="305"/>
      <c r="C756" s="305"/>
      <c r="D756" s="305"/>
      <c r="E756" s="305"/>
      <c r="F756" s="305"/>
      <c r="G756" s="305"/>
      <c r="H756" s="305"/>
      <c r="I756" s="305"/>
      <c r="J756" s="305"/>
      <c r="K756" s="305"/>
      <c r="L756" s="305"/>
      <c r="M756" s="305"/>
      <c r="N756" s="305"/>
      <c r="O756" s="305"/>
      <c r="P756" s="305"/>
      <c r="Q756" s="305"/>
      <c r="R756" s="305"/>
      <c r="S756" s="127"/>
      <c r="T756" s="305"/>
      <c r="U756" s="305"/>
      <c r="V756" s="305"/>
      <c r="W756" s="305"/>
      <c r="X756" s="305"/>
      <c r="Y756" s="305"/>
      <c r="Z756" s="305"/>
      <c r="AA756" s="305"/>
      <c r="AB756" s="305"/>
      <c r="AC756" s="305"/>
    </row>
    <row r="757" spans="1:29" ht="14.25" x14ac:dyDescent="0.2">
      <c r="A757" s="305"/>
      <c r="B757" s="305"/>
      <c r="C757" s="305"/>
      <c r="D757" s="305"/>
      <c r="E757" s="305"/>
      <c r="F757" s="305"/>
      <c r="G757" s="305"/>
      <c r="H757" s="305"/>
      <c r="I757" s="305"/>
      <c r="J757" s="305"/>
      <c r="K757" s="305"/>
      <c r="L757" s="305"/>
      <c r="M757" s="305"/>
      <c r="N757" s="305"/>
      <c r="O757" s="305"/>
      <c r="P757" s="305"/>
      <c r="Q757" s="305"/>
      <c r="R757" s="305"/>
      <c r="S757" s="127"/>
      <c r="T757" s="305"/>
      <c r="U757" s="305"/>
      <c r="V757" s="305"/>
      <c r="W757" s="305"/>
      <c r="X757" s="305"/>
      <c r="Y757" s="305"/>
      <c r="Z757" s="305"/>
      <c r="AA757" s="305"/>
      <c r="AB757" s="305"/>
      <c r="AC757" s="305"/>
    </row>
    <row r="758" spans="1:29" ht="14.25" x14ac:dyDescent="0.2">
      <c r="A758" s="305"/>
      <c r="B758" s="305"/>
      <c r="C758" s="305"/>
      <c r="D758" s="305"/>
      <c r="E758" s="305"/>
      <c r="F758" s="305"/>
      <c r="G758" s="305"/>
      <c r="H758" s="305"/>
      <c r="I758" s="305"/>
      <c r="J758" s="305"/>
      <c r="K758" s="305"/>
      <c r="L758" s="305"/>
      <c r="M758" s="305"/>
      <c r="N758" s="305"/>
      <c r="O758" s="305"/>
      <c r="P758" s="305"/>
      <c r="Q758" s="305"/>
      <c r="R758" s="305"/>
      <c r="S758" s="127"/>
      <c r="T758" s="305"/>
      <c r="U758" s="305"/>
      <c r="V758" s="305"/>
      <c r="W758" s="305"/>
      <c r="X758" s="305"/>
      <c r="Y758" s="305"/>
      <c r="Z758" s="305"/>
      <c r="AA758" s="305"/>
      <c r="AB758" s="305"/>
      <c r="AC758" s="305"/>
    </row>
    <row r="759" spans="1:29" ht="14.25" x14ac:dyDescent="0.2">
      <c r="A759" s="305"/>
      <c r="B759" s="305"/>
      <c r="C759" s="305"/>
      <c r="D759" s="305"/>
      <c r="E759" s="305"/>
      <c r="F759" s="305"/>
      <c r="G759" s="305"/>
      <c r="H759" s="305"/>
      <c r="I759" s="305"/>
      <c r="J759" s="305"/>
      <c r="K759" s="305"/>
      <c r="L759" s="305"/>
      <c r="M759" s="305"/>
      <c r="N759" s="305"/>
      <c r="O759" s="305"/>
      <c r="P759" s="305"/>
      <c r="Q759" s="305"/>
      <c r="R759" s="305"/>
      <c r="S759" s="127"/>
      <c r="T759" s="305"/>
      <c r="U759" s="305"/>
      <c r="V759" s="305"/>
      <c r="W759" s="305"/>
      <c r="X759" s="305"/>
      <c r="Y759" s="305"/>
      <c r="Z759" s="305"/>
      <c r="AA759" s="305"/>
      <c r="AB759" s="305"/>
      <c r="AC759" s="305"/>
    </row>
    <row r="760" spans="1:29" ht="14.25" x14ac:dyDescent="0.2">
      <c r="A760" s="305"/>
      <c r="B760" s="305"/>
      <c r="C760" s="305"/>
      <c r="D760" s="305"/>
      <c r="E760" s="305"/>
      <c r="F760" s="305"/>
      <c r="G760" s="305"/>
      <c r="H760" s="305"/>
      <c r="I760" s="305"/>
      <c r="J760" s="305"/>
      <c r="K760" s="305"/>
      <c r="L760" s="305"/>
      <c r="M760" s="305"/>
      <c r="N760" s="305"/>
      <c r="O760" s="305"/>
      <c r="P760" s="305"/>
      <c r="Q760" s="305"/>
      <c r="R760" s="305"/>
      <c r="S760" s="127"/>
      <c r="T760" s="305"/>
      <c r="U760" s="305"/>
      <c r="V760" s="305"/>
      <c r="W760" s="305"/>
      <c r="X760" s="305"/>
      <c r="Y760" s="305"/>
      <c r="Z760" s="305"/>
      <c r="AA760" s="305"/>
      <c r="AB760" s="305"/>
      <c r="AC760" s="305"/>
    </row>
    <row r="761" spans="1:29" ht="14.25" x14ac:dyDescent="0.2">
      <c r="A761" s="305"/>
      <c r="B761" s="305"/>
      <c r="C761" s="305"/>
      <c r="D761" s="305"/>
      <c r="E761" s="305"/>
      <c r="F761" s="305"/>
      <c r="G761" s="305"/>
      <c r="H761" s="305"/>
      <c r="I761" s="305"/>
      <c r="J761" s="305"/>
      <c r="K761" s="305"/>
      <c r="L761" s="305"/>
      <c r="M761" s="305"/>
      <c r="N761" s="305"/>
      <c r="O761" s="305"/>
      <c r="P761" s="305"/>
      <c r="Q761" s="305"/>
      <c r="R761" s="305"/>
      <c r="S761" s="127"/>
      <c r="T761" s="305"/>
      <c r="U761" s="305"/>
      <c r="V761" s="305"/>
      <c r="W761" s="305"/>
      <c r="X761" s="305"/>
      <c r="Y761" s="305"/>
      <c r="Z761" s="305"/>
      <c r="AA761" s="305"/>
      <c r="AB761" s="305"/>
      <c r="AC761" s="305"/>
    </row>
    <row r="762" spans="1:29" ht="14.25" x14ac:dyDescent="0.2">
      <c r="A762" s="305"/>
      <c r="B762" s="305"/>
      <c r="C762" s="305"/>
      <c r="D762" s="305"/>
      <c r="E762" s="305"/>
      <c r="F762" s="305"/>
      <c r="G762" s="305"/>
      <c r="H762" s="305"/>
      <c r="I762" s="305"/>
      <c r="J762" s="305"/>
      <c r="K762" s="305"/>
      <c r="L762" s="305"/>
      <c r="M762" s="305"/>
      <c r="N762" s="305"/>
      <c r="O762" s="305"/>
      <c r="P762" s="305"/>
      <c r="Q762" s="305"/>
      <c r="R762" s="305"/>
      <c r="S762" s="127"/>
      <c r="T762" s="305"/>
      <c r="U762" s="305"/>
      <c r="V762" s="305"/>
      <c r="W762" s="305"/>
      <c r="X762" s="305"/>
      <c r="Y762" s="305"/>
      <c r="Z762" s="305"/>
      <c r="AA762" s="305"/>
      <c r="AB762" s="305"/>
      <c r="AC762" s="305"/>
    </row>
    <row r="763" spans="1:29" ht="14.25" x14ac:dyDescent="0.2">
      <c r="A763" s="305"/>
      <c r="B763" s="305"/>
      <c r="C763" s="305"/>
      <c r="D763" s="305"/>
      <c r="E763" s="305"/>
      <c r="F763" s="305"/>
      <c r="G763" s="305"/>
      <c r="H763" s="305"/>
      <c r="I763" s="305"/>
      <c r="J763" s="305"/>
      <c r="K763" s="305"/>
      <c r="L763" s="305"/>
      <c r="M763" s="305"/>
      <c r="N763" s="305"/>
      <c r="O763" s="305"/>
      <c r="P763" s="305"/>
      <c r="Q763" s="305"/>
      <c r="R763" s="305"/>
      <c r="S763" s="127"/>
      <c r="T763" s="305"/>
      <c r="U763" s="305"/>
      <c r="V763" s="305"/>
      <c r="W763" s="305"/>
      <c r="X763" s="305"/>
      <c r="Y763" s="305"/>
      <c r="Z763" s="305"/>
      <c r="AA763" s="305"/>
      <c r="AB763" s="305"/>
      <c r="AC763" s="305"/>
    </row>
    <row r="764" spans="1:29" ht="14.25" x14ac:dyDescent="0.2">
      <c r="A764" s="305"/>
      <c r="B764" s="305"/>
      <c r="C764" s="305"/>
      <c r="D764" s="305"/>
      <c r="E764" s="305"/>
      <c r="F764" s="305"/>
      <c r="G764" s="305"/>
      <c r="H764" s="305"/>
      <c r="I764" s="305"/>
      <c r="J764" s="305"/>
      <c r="K764" s="305"/>
      <c r="L764" s="305"/>
      <c r="M764" s="305"/>
      <c r="N764" s="305"/>
      <c r="O764" s="305"/>
      <c r="P764" s="305"/>
      <c r="Q764" s="305"/>
      <c r="R764" s="305"/>
      <c r="S764" s="127"/>
      <c r="T764" s="305"/>
      <c r="U764" s="305"/>
      <c r="V764" s="305"/>
      <c r="W764" s="305"/>
      <c r="X764" s="305"/>
      <c r="Y764" s="305"/>
      <c r="Z764" s="305"/>
      <c r="AA764" s="305"/>
      <c r="AB764" s="305"/>
      <c r="AC764" s="305"/>
    </row>
    <row r="765" spans="1:29" ht="14.25" x14ac:dyDescent="0.2">
      <c r="A765" s="305"/>
      <c r="B765" s="305"/>
      <c r="C765" s="305"/>
      <c r="D765" s="305"/>
      <c r="E765" s="305"/>
      <c r="F765" s="305"/>
      <c r="G765" s="305"/>
      <c r="H765" s="305"/>
      <c r="I765" s="305"/>
      <c r="J765" s="305"/>
      <c r="K765" s="305"/>
      <c r="L765" s="305"/>
      <c r="M765" s="305"/>
      <c r="N765" s="305"/>
      <c r="O765" s="305"/>
      <c r="P765" s="305"/>
      <c r="Q765" s="305"/>
      <c r="R765" s="305"/>
      <c r="S765" s="127"/>
      <c r="T765" s="305"/>
      <c r="U765" s="305"/>
      <c r="V765" s="305"/>
      <c r="W765" s="305"/>
      <c r="X765" s="305"/>
      <c r="Y765" s="305"/>
      <c r="Z765" s="305"/>
      <c r="AA765" s="305"/>
      <c r="AB765" s="305"/>
      <c r="AC765" s="305"/>
    </row>
    <row r="766" spans="1:29" ht="14.25" x14ac:dyDescent="0.2">
      <c r="A766" s="305"/>
      <c r="B766" s="305"/>
      <c r="C766" s="305"/>
      <c r="D766" s="305"/>
      <c r="E766" s="305"/>
      <c r="F766" s="305"/>
      <c r="G766" s="305"/>
      <c r="H766" s="305"/>
      <c r="I766" s="305"/>
      <c r="J766" s="305"/>
      <c r="K766" s="305"/>
      <c r="L766" s="305"/>
      <c r="M766" s="305"/>
      <c r="N766" s="305"/>
      <c r="O766" s="305"/>
      <c r="P766" s="305"/>
      <c r="Q766" s="305"/>
      <c r="R766" s="305"/>
      <c r="S766" s="127"/>
      <c r="T766" s="305"/>
      <c r="U766" s="305"/>
      <c r="V766" s="305"/>
      <c r="W766" s="305"/>
      <c r="X766" s="305"/>
      <c r="Y766" s="305"/>
      <c r="Z766" s="305"/>
      <c r="AA766" s="305"/>
      <c r="AB766" s="305"/>
      <c r="AC766" s="305"/>
    </row>
    <row r="767" spans="1:29" ht="14.25" x14ac:dyDescent="0.2">
      <c r="A767" s="305"/>
      <c r="B767" s="305"/>
      <c r="C767" s="305"/>
      <c r="D767" s="305"/>
      <c r="E767" s="305"/>
      <c r="F767" s="305"/>
      <c r="G767" s="305"/>
      <c r="H767" s="305"/>
      <c r="I767" s="305"/>
      <c r="J767" s="305"/>
      <c r="K767" s="305"/>
      <c r="L767" s="305"/>
      <c r="M767" s="305"/>
      <c r="N767" s="305"/>
      <c r="O767" s="305"/>
      <c r="P767" s="305"/>
      <c r="Q767" s="305"/>
      <c r="R767" s="305"/>
      <c r="S767" s="127"/>
      <c r="T767" s="305"/>
      <c r="U767" s="305"/>
      <c r="V767" s="305"/>
      <c r="W767" s="305"/>
      <c r="X767" s="305"/>
      <c r="Y767" s="305"/>
      <c r="Z767" s="305"/>
      <c r="AA767" s="305"/>
      <c r="AB767" s="305"/>
      <c r="AC767" s="305"/>
    </row>
    <row r="768" spans="1:29" ht="14.25" x14ac:dyDescent="0.2">
      <c r="A768" s="305"/>
      <c r="B768" s="305"/>
      <c r="C768" s="305"/>
      <c r="D768" s="305"/>
      <c r="E768" s="305"/>
      <c r="F768" s="305"/>
      <c r="G768" s="305"/>
      <c r="H768" s="305"/>
      <c r="I768" s="305"/>
      <c r="J768" s="305"/>
      <c r="K768" s="305"/>
      <c r="L768" s="305"/>
      <c r="M768" s="305"/>
      <c r="N768" s="305"/>
      <c r="O768" s="305"/>
      <c r="P768" s="305"/>
      <c r="Q768" s="305"/>
      <c r="R768" s="305"/>
      <c r="S768" s="127"/>
      <c r="T768" s="305"/>
      <c r="U768" s="305"/>
      <c r="V768" s="305"/>
      <c r="W768" s="305"/>
      <c r="X768" s="305"/>
      <c r="Y768" s="305"/>
      <c r="Z768" s="305"/>
      <c r="AA768" s="305"/>
      <c r="AB768" s="305"/>
      <c r="AC768" s="305"/>
    </row>
    <row r="769" spans="1:29" ht="14.25" x14ac:dyDescent="0.2">
      <c r="A769" s="305"/>
      <c r="B769" s="305"/>
      <c r="C769" s="305"/>
      <c r="D769" s="305"/>
      <c r="E769" s="305"/>
      <c r="F769" s="305"/>
      <c r="G769" s="305"/>
      <c r="H769" s="305"/>
      <c r="I769" s="305"/>
      <c r="J769" s="305"/>
      <c r="K769" s="305"/>
      <c r="L769" s="305"/>
      <c r="M769" s="305"/>
      <c r="N769" s="305"/>
      <c r="O769" s="305"/>
      <c r="P769" s="305"/>
      <c r="Q769" s="305"/>
      <c r="R769" s="305"/>
      <c r="S769" s="127"/>
      <c r="T769" s="305"/>
      <c r="U769" s="305"/>
      <c r="V769" s="305"/>
      <c r="W769" s="305"/>
      <c r="X769" s="305"/>
      <c r="Y769" s="305"/>
      <c r="Z769" s="305"/>
      <c r="AA769" s="305"/>
      <c r="AB769" s="305"/>
      <c r="AC769" s="305"/>
    </row>
    <row r="770" spans="1:29" ht="14.25" x14ac:dyDescent="0.2">
      <c r="A770" s="305"/>
      <c r="B770" s="305"/>
      <c r="C770" s="305"/>
      <c r="D770" s="305"/>
      <c r="E770" s="305"/>
      <c r="F770" s="305"/>
      <c r="G770" s="305"/>
      <c r="H770" s="305"/>
      <c r="I770" s="305"/>
      <c r="J770" s="305"/>
      <c r="K770" s="305"/>
      <c r="L770" s="305"/>
      <c r="M770" s="305"/>
      <c r="N770" s="305"/>
      <c r="O770" s="305"/>
      <c r="P770" s="305"/>
      <c r="Q770" s="305"/>
      <c r="R770" s="305"/>
      <c r="S770" s="127"/>
      <c r="T770" s="305"/>
      <c r="U770" s="305"/>
      <c r="V770" s="305"/>
      <c r="W770" s="305"/>
      <c r="X770" s="305"/>
      <c r="Y770" s="305"/>
      <c r="Z770" s="305"/>
      <c r="AA770" s="305"/>
      <c r="AB770" s="305"/>
      <c r="AC770" s="305"/>
    </row>
    <row r="771" spans="1:29" ht="14.25" x14ac:dyDescent="0.2">
      <c r="A771" s="305"/>
      <c r="B771" s="305"/>
      <c r="C771" s="305"/>
      <c r="D771" s="305"/>
      <c r="E771" s="305"/>
      <c r="F771" s="305"/>
      <c r="G771" s="305"/>
      <c r="H771" s="305"/>
      <c r="I771" s="305"/>
      <c r="J771" s="305"/>
      <c r="K771" s="305"/>
      <c r="L771" s="305"/>
      <c r="M771" s="305"/>
      <c r="N771" s="305"/>
      <c r="O771" s="305"/>
      <c r="P771" s="305"/>
      <c r="Q771" s="305"/>
      <c r="R771" s="305"/>
      <c r="S771" s="127"/>
      <c r="T771" s="305"/>
      <c r="U771" s="305"/>
      <c r="V771" s="305"/>
      <c r="W771" s="305"/>
      <c r="X771" s="305"/>
      <c r="Y771" s="305"/>
      <c r="Z771" s="305"/>
      <c r="AA771" s="305"/>
      <c r="AB771" s="305"/>
      <c r="AC771" s="305"/>
    </row>
    <row r="772" spans="1:29" ht="14.25" x14ac:dyDescent="0.2">
      <c r="A772" s="305"/>
      <c r="B772" s="305"/>
      <c r="C772" s="305"/>
      <c r="D772" s="305"/>
      <c r="E772" s="305"/>
      <c r="F772" s="305"/>
      <c r="G772" s="305"/>
      <c r="H772" s="305"/>
      <c r="I772" s="305"/>
      <c r="J772" s="305"/>
      <c r="K772" s="305"/>
      <c r="L772" s="305"/>
      <c r="M772" s="305"/>
      <c r="N772" s="305"/>
      <c r="O772" s="305"/>
      <c r="P772" s="305"/>
      <c r="Q772" s="305"/>
      <c r="R772" s="305"/>
      <c r="S772" s="127"/>
      <c r="T772" s="305"/>
      <c r="U772" s="305"/>
      <c r="V772" s="305"/>
      <c r="W772" s="305"/>
      <c r="X772" s="305"/>
      <c r="Y772" s="305"/>
      <c r="Z772" s="305"/>
      <c r="AA772" s="305"/>
      <c r="AB772" s="305"/>
      <c r="AC772" s="305"/>
    </row>
    <row r="773" spans="1:29" ht="14.25" x14ac:dyDescent="0.2">
      <c r="A773" s="305"/>
      <c r="B773" s="305"/>
      <c r="C773" s="305"/>
      <c r="D773" s="305"/>
      <c r="E773" s="305"/>
      <c r="F773" s="305"/>
      <c r="G773" s="305"/>
      <c r="H773" s="305"/>
      <c r="I773" s="305"/>
      <c r="J773" s="305"/>
      <c r="K773" s="305"/>
      <c r="L773" s="305"/>
      <c r="M773" s="305"/>
      <c r="N773" s="305"/>
      <c r="O773" s="305"/>
      <c r="P773" s="305"/>
      <c r="Q773" s="305"/>
      <c r="R773" s="305"/>
      <c r="S773" s="127"/>
      <c r="T773" s="305"/>
      <c r="U773" s="305"/>
      <c r="V773" s="305"/>
      <c r="W773" s="305"/>
      <c r="X773" s="305"/>
      <c r="Y773" s="305"/>
      <c r="Z773" s="305"/>
      <c r="AA773" s="305"/>
      <c r="AB773" s="305"/>
      <c r="AC773" s="305"/>
    </row>
    <row r="774" spans="1:29" ht="14.25" x14ac:dyDescent="0.2">
      <c r="A774" s="305"/>
      <c r="B774" s="305"/>
      <c r="C774" s="305"/>
      <c r="D774" s="305"/>
      <c r="E774" s="305"/>
      <c r="F774" s="305"/>
      <c r="G774" s="305"/>
      <c r="H774" s="305"/>
      <c r="I774" s="305"/>
      <c r="J774" s="305"/>
      <c r="K774" s="305"/>
      <c r="L774" s="305"/>
      <c r="M774" s="305"/>
      <c r="N774" s="305"/>
      <c r="O774" s="305"/>
      <c r="P774" s="305"/>
      <c r="Q774" s="305"/>
      <c r="R774" s="305"/>
      <c r="S774" s="127"/>
      <c r="T774" s="305"/>
      <c r="U774" s="305"/>
      <c r="V774" s="305"/>
      <c r="W774" s="305"/>
      <c r="X774" s="305"/>
      <c r="Y774" s="305"/>
      <c r="Z774" s="305"/>
      <c r="AA774" s="305"/>
      <c r="AB774" s="305"/>
      <c r="AC774" s="305"/>
    </row>
    <row r="775" spans="1:29" ht="14.25" x14ac:dyDescent="0.2">
      <c r="A775" s="305"/>
      <c r="B775" s="305"/>
      <c r="C775" s="305"/>
      <c r="D775" s="305"/>
      <c r="E775" s="305"/>
      <c r="F775" s="305"/>
      <c r="G775" s="305"/>
      <c r="H775" s="305"/>
      <c r="I775" s="305"/>
      <c r="J775" s="305"/>
      <c r="K775" s="305"/>
      <c r="L775" s="305"/>
      <c r="M775" s="305"/>
      <c r="N775" s="305"/>
      <c r="O775" s="305"/>
      <c r="P775" s="305"/>
      <c r="Q775" s="305"/>
      <c r="R775" s="305"/>
      <c r="S775" s="127"/>
      <c r="T775" s="305"/>
      <c r="U775" s="305"/>
      <c r="V775" s="305"/>
      <c r="W775" s="305"/>
      <c r="X775" s="305"/>
      <c r="Y775" s="305"/>
      <c r="Z775" s="305"/>
      <c r="AA775" s="305"/>
      <c r="AB775" s="305"/>
      <c r="AC775" s="305"/>
    </row>
    <row r="776" spans="1:29" ht="14.25" x14ac:dyDescent="0.2">
      <c r="A776" s="305"/>
      <c r="B776" s="305"/>
      <c r="C776" s="305"/>
      <c r="D776" s="305"/>
      <c r="E776" s="305"/>
      <c r="F776" s="305"/>
      <c r="G776" s="305"/>
      <c r="H776" s="305"/>
      <c r="I776" s="305"/>
      <c r="J776" s="305"/>
      <c r="K776" s="305"/>
      <c r="L776" s="305"/>
      <c r="M776" s="305"/>
      <c r="N776" s="305"/>
      <c r="O776" s="305"/>
      <c r="P776" s="305"/>
      <c r="Q776" s="305"/>
      <c r="R776" s="305"/>
      <c r="S776" s="127"/>
      <c r="T776" s="305"/>
      <c r="U776" s="305"/>
      <c r="V776" s="305"/>
      <c r="W776" s="305"/>
      <c r="X776" s="305"/>
      <c r="Y776" s="305"/>
      <c r="Z776" s="305"/>
      <c r="AA776" s="305"/>
      <c r="AB776" s="305"/>
      <c r="AC776" s="305"/>
    </row>
    <row r="777" spans="1:29" ht="14.25" x14ac:dyDescent="0.2">
      <c r="A777" s="305"/>
      <c r="B777" s="305"/>
      <c r="C777" s="305"/>
      <c r="D777" s="305"/>
      <c r="E777" s="305"/>
      <c r="F777" s="305"/>
      <c r="G777" s="305"/>
      <c r="H777" s="305"/>
      <c r="I777" s="305"/>
      <c r="J777" s="305"/>
      <c r="K777" s="305"/>
      <c r="L777" s="305"/>
      <c r="M777" s="305"/>
      <c r="N777" s="305"/>
      <c r="O777" s="305"/>
      <c r="P777" s="305"/>
      <c r="Q777" s="305"/>
      <c r="R777" s="305"/>
      <c r="S777" s="127"/>
      <c r="T777" s="305"/>
      <c r="U777" s="305"/>
      <c r="V777" s="305"/>
      <c r="W777" s="305"/>
      <c r="X777" s="305"/>
      <c r="Y777" s="305"/>
      <c r="Z777" s="305"/>
      <c r="AA777" s="305"/>
      <c r="AB777" s="305"/>
      <c r="AC777" s="305"/>
    </row>
    <row r="778" spans="1:29" ht="14.25" x14ac:dyDescent="0.2">
      <c r="A778" s="305"/>
      <c r="B778" s="305"/>
      <c r="C778" s="305"/>
      <c r="D778" s="305"/>
      <c r="E778" s="305"/>
      <c r="F778" s="305"/>
      <c r="G778" s="305"/>
      <c r="H778" s="305"/>
      <c r="I778" s="305"/>
      <c r="J778" s="305"/>
      <c r="K778" s="305"/>
      <c r="L778" s="305"/>
      <c r="M778" s="305"/>
      <c r="N778" s="305"/>
      <c r="O778" s="305"/>
      <c r="P778" s="305"/>
      <c r="Q778" s="305"/>
      <c r="R778" s="305"/>
      <c r="S778" s="127"/>
      <c r="T778" s="305"/>
      <c r="U778" s="305"/>
      <c r="V778" s="305"/>
      <c r="W778" s="305"/>
      <c r="X778" s="305"/>
      <c r="Y778" s="305"/>
      <c r="Z778" s="305"/>
      <c r="AA778" s="305"/>
      <c r="AB778" s="305"/>
      <c r="AC778" s="305"/>
    </row>
    <row r="779" spans="1:29" ht="14.25" x14ac:dyDescent="0.2">
      <c r="A779" s="305"/>
      <c r="B779" s="305"/>
      <c r="C779" s="305"/>
      <c r="D779" s="305"/>
      <c r="E779" s="305"/>
      <c r="F779" s="305"/>
      <c r="G779" s="305"/>
      <c r="H779" s="305"/>
      <c r="I779" s="305"/>
      <c r="J779" s="305"/>
      <c r="K779" s="305"/>
      <c r="L779" s="305"/>
      <c r="M779" s="305"/>
      <c r="N779" s="305"/>
      <c r="O779" s="305"/>
      <c r="P779" s="305"/>
      <c r="Q779" s="305"/>
      <c r="R779" s="305"/>
      <c r="S779" s="127"/>
      <c r="T779" s="305"/>
      <c r="U779" s="305"/>
      <c r="V779" s="305"/>
      <c r="W779" s="305"/>
      <c r="X779" s="305"/>
      <c r="Y779" s="305"/>
      <c r="Z779" s="305"/>
      <c r="AA779" s="305"/>
      <c r="AB779" s="305"/>
      <c r="AC779" s="305"/>
    </row>
    <row r="780" spans="1:29" ht="14.25" x14ac:dyDescent="0.2">
      <c r="A780" s="305"/>
      <c r="B780" s="305"/>
      <c r="C780" s="305"/>
      <c r="D780" s="305"/>
      <c r="E780" s="305"/>
      <c r="F780" s="305"/>
      <c r="G780" s="305"/>
      <c r="H780" s="305"/>
      <c r="I780" s="305"/>
      <c r="J780" s="305"/>
      <c r="K780" s="305"/>
      <c r="L780" s="305"/>
      <c r="M780" s="305"/>
      <c r="N780" s="305"/>
      <c r="O780" s="305"/>
      <c r="P780" s="305"/>
      <c r="Q780" s="305"/>
      <c r="R780" s="305"/>
      <c r="S780" s="127"/>
      <c r="T780" s="305"/>
      <c r="U780" s="305"/>
      <c r="V780" s="305"/>
      <c r="W780" s="305"/>
      <c r="X780" s="305"/>
      <c r="Y780" s="305"/>
      <c r="Z780" s="305"/>
      <c r="AA780" s="305"/>
      <c r="AB780" s="305"/>
      <c r="AC780" s="305"/>
    </row>
    <row r="781" spans="1:29" ht="14.25" x14ac:dyDescent="0.2">
      <c r="A781" s="305"/>
      <c r="B781" s="305"/>
      <c r="C781" s="305"/>
      <c r="D781" s="305"/>
      <c r="E781" s="305"/>
      <c r="F781" s="305"/>
      <c r="G781" s="305"/>
      <c r="H781" s="305"/>
      <c r="I781" s="305"/>
      <c r="J781" s="305"/>
      <c r="K781" s="305"/>
      <c r="L781" s="305"/>
      <c r="M781" s="305"/>
      <c r="N781" s="305"/>
      <c r="O781" s="305"/>
      <c r="P781" s="305"/>
      <c r="Q781" s="305"/>
      <c r="R781" s="305"/>
      <c r="S781" s="127"/>
      <c r="T781" s="305"/>
      <c r="U781" s="305"/>
      <c r="V781" s="305"/>
      <c r="W781" s="305"/>
      <c r="X781" s="305"/>
      <c r="Y781" s="305"/>
      <c r="Z781" s="305"/>
      <c r="AA781" s="305"/>
      <c r="AB781" s="305"/>
      <c r="AC781" s="305"/>
    </row>
    <row r="782" spans="1:29" ht="14.25" x14ac:dyDescent="0.2">
      <c r="A782" s="305"/>
      <c r="B782" s="305"/>
      <c r="C782" s="305"/>
      <c r="D782" s="305"/>
      <c r="E782" s="305"/>
      <c r="F782" s="305"/>
      <c r="G782" s="305"/>
      <c r="H782" s="305"/>
      <c r="I782" s="305"/>
      <c r="J782" s="305"/>
      <c r="K782" s="305"/>
      <c r="L782" s="305"/>
      <c r="M782" s="305"/>
      <c r="N782" s="305"/>
      <c r="O782" s="305"/>
      <c r="P782" s="305"/>
      <c r="Q782" s="305"/>
      <c r="R782" s="305"/>
      <c r="S782" s="127"/>
      <c r="T782" s="305"/>
      <c r="U782" s="305"/>
      <c r="V782" s="305"/>
      <c r="W782" s="305"/>
      <c r="X782" s="305"/>
      <c r="Y782" s="305"/>
      <c r="Z782" s="305"/>
      <c r="AA782" s="305"/>
      <c r="AB782" s="305"/>
      <c r="AC782" s="305"/>
    </row>
    <row r="783" spans="1:29" ht="14.25" x14ac:dyDescent="0.2">
      <c r="A783" s="305"/>
      <c r="B783" s="305"/>
      <c r="C783" s="305"/>
      <c r="D783" s="305"/>
      <c r="E783" s="305"/>
      <c r="F783" s="305"/>
      <c r="G783" s="305"/>
      <c r="H783" s="305"/>
      <c r="I783" s="305"/>
      <c r="J783" s="305"/>
      <c r="K783" s="305"/>
      <c r="L783" s="305"/>
      <c r="M783" s="305"/>
      <c r="N783" s="305"/>
      <c r="O783" s="305"/>
      <c r="P783" s="305"/>
      <c r="Q783" s="305"/>
      <c r="R783" s="305"/>
      <c r="S783" s="127"/>
      <c r="T783" s="305"/>
      <c r="U783" s="305"/>
      <c r="V783" s="305"/>
      <c r="W783" s="305"/>
      <c r="X783" s="305"/>
      <c r="Y783" s="305"/>
      <c r="Z783" s="305"/>
      <c r="AA783" s="305"/>
      <c r="AB783" s="305"/>
      <c r="AC783" s="305"/>
    </row>
    <row r="784" spans="1:29" ht="14.25" x14ac:dyDescent="0.2">
      <c r="A784" s="305"/>
      <c r="B784" s="305"/>
      <c r="C784" s="305"/>
      <c r="D784" s="305"/>
      <c r="E784" s="305"/>
      <c r="F784" s="305"/>
      <c r="G784" s="305"/>
      <c r="H784" s="305"/>
      <c r="I784" s="305"/>
      <c r="J784" s="305"/>
      <c r="K784" s="305"/>
      <c r="L784" s="305"/>
      <c r="M784" s="305"/>
      <c r="N784" s="305"/>
      <c r="O784" s="305"/>
      <c r="P784" s="305"/>
      <c r="Q784" s="305"/>
      <c r="R784" s="305"/>
      <c r="S784" s="127"/>
      <c r="T784" s="305"/>
      <c r="U784" s="305"/>
      <c r="V784" s="305"/>
      <c r="W784" s="305"/>
      <c r="X784" s="305"/>
      <c r="Y784" s="305"/>
      <c r="Z784" s="305"/>
      <c r="AA784" s="305"/>
      <c r="AB784" s="305"/>
      <c r="AC784" s="305"/>
    </row>
    <row r="785" spans="1:29" ht="14.25" x14ac:dyDescent="0.2">
      <c r="A785" s="305"/>
      <c r="B785" s="305"/>
      <c r="C785" s="305"/>
      <c r="D785" s="305"/>
      <c r="E785" s="305"/>
      <c r="F785" s="305"/>
      <c r="G785" s="305"/>
      <c r="H785" s="305"/>
      <c r="I785" s="305"/>
      <c r="J785" s="305"/>
      <c r="K785" s="305"/>
      <c r="L785" s="305"/>
      <c r="M785" s="305"/>
      <c r="N785" s="305"/>
      <c r="O785" s="305"/>
      <c r="P785" s="305"/>
      <c r="Q785" s="305"/>
      <c r="R785" s="305"/>
      <c r="S785" s="127"/>
      <c r="T785" s="305"/>
      <c r="U785" s="305"/>
      <c r="V785" s="305"/>
      <c r="W785" s="305"/>
      <c r="X785" s="305"/>
      <c r="Y785" s="305"/>
      <c r="Z785" s="305"/>
      <c r="AA785" s="305"/>
      <c r="AB785" s="305"/>
      <c r="AC785" s="305"/>
    </row>
    <row r="786" spans="1:29" ht="14.25" x14ac:dyDescent="0.2">
      <c r="A786" s="305"/>
      <c r="B786" s="305"/>
      <c r="C786" s="305"/>
      <c r="D786" s="305"/>
      <c r="E786" s="305"/>
      <c r="F786" s="305"/>
      <c r="G786" s="305"/>
      <c r="H786" s="305"/>
      <c r="I786" s="305"/>
      <c r="J786" s="305"/>
      <c r="K786" s="305"/>
      <c r="L786" s="305"/>
      <c r="M786" s="305"/>
      <c r="N786" s="305"/>
      <c r="O786" s="305"/>
      <c r="P786" s="305"/>
      <c r="Q786" s="305"/>
      <c r="R786" s="305"/>
      <c r="S786" s="127"/>
      <c r="T786" s="305"/>
      <c r="U786" s="305"/>
      <c r="V786" s="305"/>
      <c r="W786" s="305"/>
      <c r="X786" s="305"/>
      <c r="Y786" s="305"/>
      <c r="Z786" s="305"/>
      <c r="AA786" s="305"/>
      <c r="AB786" s="305"/>
      <c r="AC786" s="305"/>
    </row>
    <row r="787" spans="1:29" ht="14.25" x14ac:dyDescent="0.2">
      <c r="A787" s="305"/>
      <c r="B787" s="305"/>
      <c r="C787" s="305"/>
      <c r="D787" s="305"/>
      <c r="E787" s="305"/>
      <c r="F787" s="305"/>
      <c r="G787" s="305"/>
      <c r="H787" s="305"/>
      <c r="I787" s="305"/>
      <c r="J787" s="305"/>
      <c r="K787" s="305"/>
      <c r="L787" s="305"/>
      <c r="M787" s="305"/>
      <c r="N787" s="305"/>
      <c r="O787" s="305"/>
      <c r="P787" s="305"/>
      <c r="Q787" s="305"/>
      <c r="R787" s="305"/>
      <c r="S787" s="127"/>
      <c r="T787" s="305"/>
      <c r="U787" s="305"/>
      <c r="V787" s="305"/>
      <c r="W787" s="305"/>
      <c r="X787" s="305"/>
      <c r="Y787" s="305"/>
      <c r="Z787" s="305"/>
      <c r="AA787" s="305"/>
      <c r="AB787" s="305"/>
      <c r="AC787" s="305"/>
    </row>
    <row r="788" spans="1:29" ht="14.25" x14ac:dyDescent="0.2">
      <c r="A788" s="305"/>
      <c r="B788" s="305"/>
      <c r="C788" s="305"/>
      <c r="D788" s="305"/>
      <c r="E788" s="305"/>
      <c r="F788" s="305"/>
      <c r="G788" s="305"/>
      <c r="H788" s="305"/>
      <c r="I788" s="305"/>
      <c r="J788" s="305"/>
      <c r="K788" s="305"/>
      <c r="L788" s="305"/>
      <c r="M788" s="305"/>
      <c r="N788" s="305"/>
      <c r="O788" s="305"/>
      <c r="P788" s="305"/>
      <c r="Q788" s="305"/>
      <c r="R788" s="305"/>
      <c r="S788" s="127"/>
      <c r="T788" s="305"/>
      <c r="U788" s="305"/>
      <c r="V788" s="305"/>
      <c r="W788" s="305"/>
      <c r="X788" s="305"/>
      <c r="Y788" s="305"/>
      <c r="Z788" s="305"/>
      <c r="AA788" s="305"/>
      <c r="AB788" s="305"/>
      <c r="AC788" s="305"/>
    </row>
    <row r="789" spans="1:29" ht="14.25" x14ac:dyDescent="0.2">
      <c r="A789" s="305"/>
      <c r="B789" s="305"/>
      <c r="C789" s="305"/>
      <c r="D789" s="305"/>
      <c r="E789" s="305"/>
      <c r="F789" s="305"/>
      <c r="G789" s="305"/>
      <c r="H789" s="305"/>
      <c r="I789" s="305"/>
      <c r="J789" s="305"/>
      <c r="K789" s="305"/>
      <c r="L789" s="305"/>
      <c r="M789" s="305"/>
      <c r="N789" s="305"/>
      <c r="O789" s="305"/>
      <c r="P789" s="305"/>
      <c r="Q789" s="305"/>
      <c r="R789" s="305"/>
      <c r="S789" s="127"/>
      <c r="T789" s="305"/>
      <c r="U789" s="305"/>
      <c r="V789" s="305"/>
      <c r="W789" s="305"/>
      <c r="X789" s="305"/>
      <c r="Y789" s="305"/>
      <c r="Z789" s="305"/>
      <c r="AA789" s="305"/>
      <c r="AB789" s="305"/>
      <c r="AC789" s="305"/>
    </row>
    <row r="790" spans="1:29" ht="14.25" x14ac:dyDescent="0.2">
      <c r="A790" s="305"/>
      <c r="B790" s="305"/>
      <c r="C790" s="305"/>
      <c r="D790" s="305"/>
      <c r="E790" s="305"/>
      <c r="F790" s="305"/>
      <c r="G790" s="305"/>
      <c r="H790" s="305"/>
      <c r="I790" s="305"/>
      <c r="J790" s="305"/>
      <c r="K790" s="305"/>
      <c r="L790" s="305"/>
      <c r="M790" s="305"/>
      <c r="N790" s="305"/>
      <c r="O790" s="305"/>
      <c r="P790" s="305"/>
      <c r="Q790" s="305"/>
      <c r="R790" s="305"/>
      <c r="S790" s="127"/>
      <c r="T790" s="305"/>
      <c r="U790" s="305"/>
      <c r="V790" s="305"/>
      <c r="W790" s="305"/>
      <c r="X790" s="305"/>
      <c r="Y790" s="305"/>
      <c r="Z790" s="305"/>
      <c r="AA790" s="305"/>
      <c r="AB790" s="305"/>
      <c r="AC790" s="305"/>
    </row>
    <row r="791" spans="1:29" ht="14.25" x14ac:dyDescent="0.2">
      <c r="A791" s="305"/>
      <c r="B791" s="305"/>
      <c r="C791" s="305"/>
      <c r="D791" s="305"/>
      <c r="E791" s="305"/>
      <c r="F791" s="305"/>
      <c r="G791" s="305"/>
      <c r="H791" s="305"/>
      <c r="I791" s="305"/>
      <c r="J791" s="305"/>
      <c r="K791" s="305"/>
      <c r="L791" s="305"/>
      <c r="M791" s="305"/>
      <c r="N791" s="305"/>
      <c r="O791" s="305"/>
      <c r="P791" s="305"/>
      <c r="Q791" s="305"/>
      <c r="R791" s="305"/>
      <c r="S791" s="127"/>
      <c r="T791" s="305"/>
      <c r="U791" s="305"/>
      <c r="V791" s="305"/>
      <c r="W791" s="305"/>
      <c r="X791" s="305"/>
      <c r="Y791" s="305"/>
      <c r="Z791" s="305"/>
      <c r="AA791" s="305"/>
      <c r="AB791" s="305"/>
      <c r="AC791" s="305"/>
    </row>
    <row r="792" spans="1:29" ht="14.25" x14ac:dyDescent="0.2">
      <c r="A792" s="305"/>
      <c r="B792" s="305"/>
      <c r="C792" s="305"/>
      <c r="D792" s="305"/>
      <c r="E792" s="305"/>
      <c r="F792" s="305"/>
      <c r="G792" s="305"/>
      <c r="H792" s="305"/>
      <c r="I792" s="305"/>
      <c r="J792" s="305"/>
      <c r="K792" s="305"/>
      <c r="L792" s="305"/>
      <c r="M792" s="305"/>
      <c r="N792" s="305"/>
      <c r="O792" s="305"/>
      <c r="P792" s="305"/>
      <c r="Q792" s="305"/>
      <c r="R792" s="305"/>
      <c r="S792" s="127"/>
      <c r="T792" s="305"/>
      <c r="U792" s="305"/>
      <c r="V792" s="305"/>
      <c r="W792" s="305"/>
      <c r="X792" s="305"/>
      <c r="Y792" s="305"/>
      <c r="Z792" s="305"/>
      <c r="AA792" s="305"/>
      <c r="AB792" s="305"/>
      <c r="AC792" s="305"/>
    </row>
    <row r="793" spans="1:29" ht="14.25" x14ac:dyDescent="0.2">
      <c r="A793" s="305"/>
      <c r="B793" s="305"/>
      <c r="C793" s="305"/>
      <c r="D793" s="305"/>
      <c r="E793" s="305"/>
      <c r="F793" s="305"/>
      <c r="G793" s="305"/>
      <c r="H793" s="305"/>
      <c r="I793" s="305"/>
      <c r="J793" s="305"/>
      <c r="K793" s="305"/>
      <c r="L793" s="305"/>
      <c r="M793" s="305"/>
      <c r="N793" s="305"/>
      <c r="O793" s="305"/>
      <c r="P793" s="305"/>
      <c r="Q793" s="305"/>
      <c r="R793" s="305"/>
      <c r="S793" s="127"/>
      <c r="T793" s="305"/>
      <c r="U793" s="305"/>
      <c r="V793" s="305"/>
      <c r="W793" s="305"/>
      <c r="X793" s="305"/>
      <c r="Y793" s="305"/>
      <c r="Z793" s="305"/>
      <c r="AA793" s="305"/>
      <c r="AB793" s="305"/>
      <c r="AC793" s="305"/>
    </row>
    <row r="794" spans="1:29" ht="14.25" x14ac:dyDescent="0.2">
      <c r="A794" s="305"/>
      <c r="B794" s="305"/>
      <c r="C794" s="305"/>
      <c r="D794" s="305"/>
      <c r="E794" s="305"/>
      <c r="F794" s="305"/>
      <c r="G794" s="305"/>
      <c r="H794" s="305"/>
      <c r="I794" s="305"/>
      <c r="J794" s="305"/>
      <c r="K794" s="305"/>
      <c r="L794" s="305"/>
      <c r="M794" s="305"/>
      <c r="N794" s="305"/>
      <c r="O794" s="305"/>
      <c r="P794" s="305"/>
      <c r="Q794" s="305"/>
      <c r="R794" s="305"/>
      <c r="S794" s="127"/>
      <c r="T794" s="305"/>
      <c r="U794" s="305"/>
      <c r="V794" s="305"/>
      <c r="W794" s="305"/>
      <c r="X794" s="305"/>
      <c r="Y794" s="305"/>
      <c r="Z794" s="305"/>
      <c r="AA794" s="305"/>
      <c r="AB794" s="305"/>
      <c r="AC794" s="305"/>
    </row>
    <row r="795" spans="1:29" ht="14.25" x14ac:dyDescent="0.2">
      <c r="A795" s="305"/>
      <c r="B795" s="305"/>
      <c r="C795" s="305"/>
      <c r="D795" s="305"/>
      <c r="E795" s="305"/>
      <c r="F795" s="305"/>
      <c r="G795" s="305"/>
      <c r="H795" s="305"/>
      <c r="I795" s="305"/>
      <c r="J795" s="305"/>
      <c r="K795" s="305"/>
      <c r="L795" s="305"/>
      <c r="M795" s="305"/>
      <c r="N795" s="305"/>
      <c r="O795" s="305"/>
      <c r="P795" s="305"/>
      <c r="Q795" s="305"/>
      <c r="R795" s="305"/>
      <c r="S795" s="127"/>
      <c r="T795" s="305"/>
      <c r="U795" s="305"/>
      <c r="V795" s="305"/>
      <c r="W795" s="305"/>
      <c r="X795" s="305"/>
      <c r="Y795" s="305"/>
      <c r="Z795" s="305"/>
      <c r="AA795" s="305"/>
      <c r="AB795" s="305"/>
      <c r="AC795" s="305"/>
    </row>
    <row r="796" spans="1:29" ht="14.25" x14ac:dyDescent="0.2">
      <c r="A796" s="305"/>
      <c r="B796" s="305"/>
      <c r="C796" s="305"/>
      <c r="D796" s="305"/>
      <c r="E796" s="305"/>
      <c r="F796" s="305"/>
      <c r="G796" s="305"/>
      <c r="H796" s="305"/>
      <c r="I796" s="305"/>
      <c r="J796" s="305"/>
      <c r="K796" s="305"/>
      <c r="L796" s="305"/>
      <c r="M796" s="305"/>
      <c r="N796" s="305"/>
      <c r="O796" s="305"/>
      <c r="P796" s="305"/>
      <c r="Q796" s="305"/>
      <c r="R796" s="305"/>
      <c r="S796" s="127"/>
      <c r="T796" s="305"/>
      <c r="U796" s="305"/>
      <c r="V796" s="305"/>
      <c r="W796" s="305"/>
      <c r="X796" s="305"/>
      <c r="Y796" s="305"/>
      <c r="Z796" s="305"/>
      <c r="AA796" s="305"/>
      <c r="AB796" s="305"/>
      <c r="AC796" s="305"/>
    </row>
    <row r="797" spans="1:29" ht="14.25" x14ac:dyDescent="0.2">
      <c r="A797" s="305"/>
      <c r="B797" s="305"/>
      <c r="C797" s="305"/>
      <c r="D797" s="305"/>
      <c r="E797" s="305"/>
      <c r="F797" s="305"/>
      <c r="G797" s="305"/>
      <c r="H797" s="305"/>
      <c r="I797" s="305"/>
      <c r="J797" s="305"/>
      <c r="K797" s="305"/>
      <c r="L797" s="305"/>
      <c r="M797" s="305"/>
      <c r="N797" s="305"/>
      <c r="O797" s="305"/>
      <c r="P797" s="305"/>
      <c r="Q797" s="305"/>
      <c r="R797" s="305"/>
      <c r="S797" s="127"/>
      <c r="T797" s="305"/>
      <c r="U797" s="305"/>
      <c r="V797" s="305"/>
      <c r="W797" s="305"/>
      <c r="X797" s="305"/>
      <c r="Y797" s="305"/>
      <c r="Z797" s="305"/>
      <c r="AA797" s="305"/>
      <c r="AB797" s="305"/>
      <c r="AC797" s="305"/>
    </row>
    <row r="798" spans="1:29" ht="14.25" x14ac:dyDescent="0.2">
      <c r="A798" s="305"/>
      <c r="B798" s="305"/>
      <c r="C798" s="305"/>
      <c r="D798" s="305"/>
      <c r="E798" s="305"/>
      <c r="F798" s="305"/>
      <c r="G798" s="305"/>
      <c r="H798" s="305"/>
      <c r="I798" s="305"/>
      <c r="J798" s="305"/>
      <c r="K798" s="305"/>
      <c r="L798" s="305"/>
      <c r="M798" s="305"/>
      <c r="N798" s="305"/>
      <c r="O798" s="305"/>
      <c r="P798" s="305"/>
      <c r="Q798" s="305"/>
      <c r="R798" s="305"/>
      <c r="S798" s="127"/>
      <c r="T798" s="305"/>
      <c r="U798" s="305"/>
      <c r="V798" s="305"/>
      <c r="W798" s="305"/>
      <c r="X798" s="305"/>
      <c r="Y798" s="305"/>
      <c r="Z798" s="305"/>
      <c r="AA798" s="305"/>
      <c r="AB798" s="305"/>
      <c r="AC798" s="305"/>
    </row>
    <row r="799" spans="1:29" ht="14.25" x14ac:dyDescent="0.2">
      <c r="A799" s="305"/>
      <c r="B799" s="305"/>
      <c r="C799" s="305"/>
      <c r="D799" s="305"/>
      <c r="E799" s="305"/>
      <c r="F799" s="305"/>
      <c r="G799" s="305"/>
      <c r="H799" s="305"/>
      <c r="I799" s="305"/>
      <c r="J799" s="305"/>
      <c r="K799" s="305"/>
      <c r="L799" s="305"/>
      <c r="M799" s="305"/>
      <c r="N799" s="305"/>
      <c r="O799" s="305"/>
      <c r="P799" s="305"/>
      <c r="Q799" s="305"/>
      <c r="R799" s="305"/>
      <c r="S799" s="127"/>
      <c r="T799" s="305"/>
      <c r="U799" s="305"/>
      <c r="V799" s="305"/>
      <c r="W799" s="305"/>
      <c r="X799" s="305"/>
      <c r="Y799" s="305"/>
      <c r="Z799" s="305"/>
      <c r="AA799" s="305"/>
      <c r="AB799" s="305"/>
      <c r="AC799" s="305"/>
    </row>
    <row r="800" spans="1:29" ht="14.25" x14ac:dyDescent="0.2">
      <c r="A800" s="305"/>
      <c r="B800" s="305"/>
      <c r="C800" s="305"/>
      <c r="D800" s="305"/>
      <c r="E800" s="305"/>
      <c r="F800" s="305"/>
      <c r="G800" s="305"/>
      <c r="H800" s="305"/>
      <c r="I800" s="305"/>
      <c r="J800" s="305"/>
      <c r="K800" s="305"/>
      <c r="L800" s="305"/>
      <c r="M800" s="305"/>
      <c r="N800" s="305"/>
      <c r="O800" s="305"/>
      <c r="P800" s="305"/>
      <c r="Q800" s="305"/>
      <c r="R800" s="305"/>
      <c r="S800" s="127"/>
      <c r="T800" s="305"/>
      <c r="U800" s="305"/>
      <c r="V800" s="305"/>
      <c r="W800" s="305"/>
      <c r="X800" s="305"/>
      <c r="Y800" s="305"/>
      <c r="Z800" s="305"/>
      <c r="AA800" s="305"/>
      <c r="AB800" s="305"/>
      <c r="AC800" s="305"/>
    </row>
    <row r="801" spans="1:29" ht="14.25" x14ac:dyDescent="0.2">
      <c r="A801" s="305"/>
      <c r="B801" s="305"/>
      <c r="C801" s="305"/>
      <c r="D801" s="305"/>
      <c r="E801" s="305"/>
      <c r="F801" s="305"/>
      <c r="G801" s="305"/>
      <c r="H801" s="305"/>
      <c r="I801" s="305"/>
      <c r="J801" s="305"/>
      <c r="K801" s="305"/>
      <c r="L801" s="305"/>
      <c r="M801" s="305"/>
      <c r="N801" s="305"/>
      <c r="O801" s="305"/>
      <c r="P801" s="305"/>
      <c r="Q801" s="305"/>
      <c r="R801" s="305"/>
      <c r="S801" s="127"/>
      <c r="T801" s="305"/>
      <c r="U801" s="305"/>
      <c r="V801" s="305"/>
      <c r="W801" s="305"/>
      <c r="X801" s="305"/>
      <c r="Y801" s="305"/>
      <c r="Z801" s="305"/>
      <c r="AA801" s="305"/>
      <c r="AB801" s="305"/>
      <c r="AC801" s="305"/>
    </row>
    <row r="802" spans="1:29" ht="14.25" x14ac:dyDescent="0.2">
      <c r="A802" s="305"/>
      <c r="B802" s="305"/>
      <c r="C802" s="305"/>
      <c r="D802" s="305"/>
      <c r="E802" s="305"/>
      <c r="F802" s="305"/>
      <c r="G802" s="305"/>
      <c r="H802" s="305"/>
      <c r="I802" s="305"/>
      <c r="J802" s="305"/>
      <c r="K802" s="305"/>
      <c r="L802" s="305"/>
      <c r="M802" s="305"/>
      <c r="N802" s="305"/>
      <c r="O802" s="305"/>
      <c r="P802" s="305"/>
      <c r="Q802" s="305"/>
      <c r="R802" s="305"/>
      <c r="S802" s="127"/>
      <c r="T802" s="305"/>
      <c r="U802" s="305"/>
      <c r="V802" s="305"/>
      <c r="W802" s="305"/>
      <c r="X802" s="305"/>
      <c r="Y802" s="305"/>
      <c r="Z802" s="305"/>
      <c r="AA802" s="305"/>
      <c r="AB802" s="305"/>
      <c r="AC802" s="305"/>
    </row>
    <row r="803" spans="1:29" ht="14.25" x14ac:dyDescent="0.2">
      <c r="A803" s="305"/>
      <c r="B803" s="305"/>
      <c r="C803" s="305"/>
      <c r="D803" s="305"/>
      <c r="E803" s="305"/>
      <c r="F803" s="305"/>
      <c r="G803" s="305"/>
      <c r="H803" s="305"/>
      <c r="I803" s="305"/>
      <c r="J803" s="305"/>
      <c r="K803" s="305"/>
      <c r="L803" s="305"/>
      <c r="M803" s="305"/>
      <c r="N803" s="305"/>
      <c r="O803" s="305"/>
      <c r="P803" s="305"/>
      <c r="Q803" s="305"/>
      <c r="R803" s="305"/>
      <c r="S803" s="127"/>
      <c r="T803" s="305"/>
      <c r="U803" s="305"/>
      <c r="V803" s="305"/>
      <c r="W803" s="305"/>
      <c r="X803" s="305"/>
      <c r="Y803" s="305"/>
      <c r="Z803" s="305"/>
      <c r="AA803" s="305"/>
      <c r="AB803" s="305"/>
      <c r="AC803" s="305"/>
    </row>
    <row r="804" spans="1:29" ht="14.25" x14ac:dyDescent="0.2">
      <c r="A804" s="305"/>
      <c r="B804" s="305"/>
      <c r="C804" s="305"/>
      <c r="D804" s="305"/>
      <c r="E804" s="305"/>
      <c r="F804" s="305"/>
      <c r="G804" s="305"/>
      <c r="H804" s="305"/>
      <c r="I804" s="305"/>
      <c r="J804" s="305"/>
      <c r="K804" s="305"/>
      <c r="L804" s="305"/>
      <c r="M804" s="305"/>
      <c r="N804" s="305"/>
      <c r="O804" s="305"/>
      <c r="P804" s="305"/>
      <c r="Q804" s="305"/>
      <c r="R804" s="305"/>
      <c r="S804" s="127"/>
      <c r="T804" s="305"/>
      <c r="U804" s="305"/>
      <c r="V804" s="305"/>
      <c r="W804" s="305"/>
      <c r="X804" s="305"/>
      <c r="Y804" s="305"/>
      <c r="Z804" s="305"/>
      <c r="AA804" s="305"/>
      <c r="AB804" s="305"/>
      <c r="AC804" s="305"/>
    </row>
    <row r="805" spans="1:29" ht="14.25" x14ac:dyDescent="0.2">
      <c r="A805" s="305"/>
      <c r="B805" s="305"/>
      <c r="C805" s="305"/>
      <c r="D805" s="305"/>
      <c r="E805" s="305"/>
      <c r="F805" s="305"/>
      <c r="G805" s="305"/>
      <c r="H805" s="305"/>
      <c r="I805" s="305"/>
      <c r="J805" s="305"/>
      <c r="K805" s="305"/>
      <c r="L805" s="305"/>
      <c r="M805" s="305"/>
      <c r="N805" s="305"/>
      <c r="O805" s="305"/>
      <c r="P805" s="305"/>
      <c r="Q805" s="305"/>
      <c r="R805" s="305"/>
      <c r="S805" s="127"/>
      <c r="T805" s="305"/>
      <c r="U805" s="305"/>
      <c r="V805" s="305"/>
      <c r="W805" s="305"/>
      <c r="X805" s="305"/>
      <c r="Y805" s="305"/>
      <c r="Z805" s="305"/>
      <c r="AA805" s="305"/>
      <c r="AB805" s="305"/>
      <c r="AC805" s="305"/>
    </row>
    <row r="806" spans="1:29" ht="14.25" x14ac:dyDescent="0.2">
      <c r="A806" s="305"/>
      <c r="B806" s="305"/>
      <c r="C806" s="305"/>
      <c r="D806" s="305"/>
      <c r="E806" s="305"/>
      <c r="F806" s="305"/>
      <c r="G806" s="305"/>
      <c r="H806" s="305"/>
      <c r="I806" s="305"/>
      <c r="J806" s="305"/>
      <c r="K806" s="305"/>
      <c r="L806" s="305"/>
      <c r="M806" s="305"/>
      <c r="N806" s="305"/>
      <c r="O806" s="305"/>
      <c r="P806" s="305"/>
      <c r="Q806" s="305"/>
      <c r="R806" s="305"/>
      <c r="S806" s="127"/>
      <c r="T806" s="305"/>
      <c r="U806" s="305"/>
      <c r="V806" s="305"/>
      <c r="W806" s="305"/>
      <c r="X806" s="305"/>
      <c r="Y806" s="305"/>
      <c r="Z806" s="305"/>
      <c r="AA806" s="305"/>
      <c r="AB806" s="305"/>
      <c r="AC806" s="305"/>
    </row>
    <row r="807" spans="1:29" ht="14.25" x14ac:dyDescent="0.2">
      <c r="A807" s="305"/>
      <c r="B807" s="305"/>
      <c r="C807" s="305"/>
      <c r="D807" s="305"/>
      <c r="E807" s="305"/>
      <c r="F807" s="305"/>
      <c r="G807" s="305"/>
      <c r="H807" s="305"/>
      <c r="I807" s="305"/>
      <c r="J807" s="305"/>
      <c r="K807" s="305"/>
      <c r="L807" s="305"/>
      <c r="M807" s="305"/>
      <c r="N807" s="305"/>
      <c r="O807" s="305"/>
      <c r="P807" s="305"/>
      <c r="Q807" s="305"/>
      <c r="R807" s="305"/>
      <c r="S807" s="127"/>
      <c r="T807" s="305"/>
      <c r="U807" s="305"/>
      <c r="V807" s="305"/>
      <c r="W807" s="305"/>
      <c r="X807" s="305"/>
      <c r="Y807" s="305"/>
      <c r="Z807" s="305"/>
      <c r="AA807" s="305"/>
      <c r="AB807" s="305"/>
      <c r="AC807" s="305"/>
    </row>
    <row r="808" spans="1:29" ht="14.25" x14ac:dyDescent="0.2">
      <c r="A808" s="305"/>
      <c r="B808" s="305"/>
      <c r="C808" s="305"/>
      <c r="D808" s="305"/>
      <c r="E808" s="305"/>
      <c r="F808" s="305"/>
      <c r="G808" s="305"/>
      <c r="H808" s="305"/>
      <c r="I808" s="305"/>
      <c r="J808" s="305"/>
      <c r="K808" s="305"/>
      <c r="L808" s="305"/>
      <c r="M808" s="305"/>
      <c r="N808" s="305"/>
      <c r="O808" s="305"/>
      <c r="P808" s="305"/>
      <c r="Q808" s="305"/>
      <c r="R808" s="305"/>
      <c r="S808" s="127"/>
      <c r="T808" s="305"/>
      <c r="U808" s="305"/>
      <c r="V808" s="305"/>
      <c r="W808" s="305"/>
      <c r="X808" s="305"/>
      <c r="Y808" s="305"/>
      <c r="Z808" s="305"/>
      <c r="AA808" s="305"/>
      <c r="AB808" s="305"/>
      <c r="AC808" s="305"/>
    </row>
    <row r="809" spans="1:29" ht="14.25" x14ac:dyDescent="0.2">
      <c r="A809" s="305"/>
      <c r="B809" s="305"/>
      <c r="C809" s="305"/>
      <c r="D809" s="305"/>
      <c r="E809" s="305"/>
      <c r="F809" s="305"/>
      <c r="G809" s="305"/>
      <c r="H809" s="305"/>
      <c r="I809" s="305"/>
      <c r="J809" s="305"/>
      <c r="K809" s="305"/>
      <c r="L809" s="305"/>
      <c r="M809" s="305"/>
      <c r="N809" s="305"/>
      <c r="O809" s="305"/>
      <c r="P809" s="305"/>
      <c r="Q809" s="305"/>
      <c r="R809" s="305"/>
      <c r="S809" s="127"/>
      <c r="T809" s="305"/>
      <c r="U809" s="305"/>
      <c r="V809" s="305"/>
      <c r="W809" s="305"/>
      <c r="X809" s="305"/>
      <c r="Y809" s="305"/>
      <c r="Z809" s="305"/>
      <c r="AA809" s="305"/>
      <c r="AB809" s="305"/>
      <c r="AC809" s="305"/>
    </row>
    <row r="810" spans="1:29" ht="14.25" x14ac:dyDescent="0.2">
      <c r="A810" s="305"/>
      <c r="B810" s="305"/>
      <c r="C810" s="305"/>
      <c r="D810" s="305"/>
      <c r="E810" s="305"/>
      <c r="F810" s="305"/>
      <c r="G810" s="305"/>
      <c r="H810" s="305"/>
      <c r="I810" s="305"/>
      <c r="J810" s="305"/>
      <c r="K810" s="305"/>
      <c r="L810" s="305"/>
      <c r="M810" s="305"/>
      <c r="N810" s="305"/>
      <c r="O810" s="305"/>
      <c r="P810" s="305"/>
      <c r="Q810" s="305"/>
      <c r="R810" s="305"/>
      <c r="S810" s="127"/>
      <c r="T810" s="305"/>
      <c r="U810" s="305"/>
      <c r="V810" s="305"/>
      <c r="W810" s="305"/>
      <c r="X810" s="305"/>
      <c r="Y810" s="305"/>
      <c r="Z810" s="305"/>
      <c r="AA810" s="305"/>
      <c r="AB810" s="305"/>
      <c r="AC810" s="305"/>
    </row>
    <row r="811" spans="1:29" ht="14.25" x14ac:dyDescent="0.2">
      <c r="A811" s="305"/>
      <c r="B811" s="305"/>
      <c r="C811" s="305"/>
      <c r="D811" s="305"/>
      <c r="E811" s="305"/>
      <c r="F811" s="305"/>
      <c r="G811" s="305"/>
      <c r="H811" s="305"/>
      <c r="I811" s="305"/>
      <c r="J811" s="305"/>
      <c r="K811" s="305"/>
      <c r="L811" s="305"/>
      <c r="M811" s="305"/>
      <c r="N811" s="305"/>
      <c r="O811" s="305"/>
      <c r="P811" s="305"/>
      <c r="Q811" s="305"/>
      <c r="R811" s="305"/>
      <c r="S811" s="127"/>
      <c r="T811" s="305"/>
      <c r="U811" s="305"/>
      <c r="V811" s="305"/>
      <c r="W811" s="305"/>
      <c r="X811" s="305"/>
      <c r="Y811" s="305"/>
      <c r="Z811" s="305"/>
      <c r="AA811" s="305"/>
      <c r="AB811" s="305"/>
      <c r="AC811" s="305"/>
    </row>
    <row r="812" spans="1:29" ht="14.25" x14ac:dyDescent="0.2">
      <c r="A812" s="305"/>
      <c r="B812" s="305"/>
      <c r="C812" s="305"/>
      <c r="D812" s="305"/>
      <c r="E812" s="305"/>
      <c r="F812" s="305"/>
      <c r="G812" s="305"/>
      <c r="H812" s="305"/>
      <c r="I812" s="305"/>
      <c r="J812" s="305"/>
      <c r="K812" s="305"/>
      <c r="L812" s="305"/>
      <c r="M812" s="305"/>
      <c r="N812" s="305"/>
      <c r="O812" s="305"/>
      <c r="P812" s="305"/>
      <c r="Q812" s="305"/>
      <c r="R812" s="305"/>
      <c r="S812" s="127"/>
      <c r="T812" s="305"/>
      <c r="U812" s="305"/>
      <c r="V812" s="305"/>
      <c r="W812" s="305"/>
      <c r="X812" s="305"/>
      <c r="Y812" s="305"/>
      <c r="Z812" s="305"/>
      <c r="AA812" s="305"/>
      <c r="AB812" s="305"/>
      <c r="AC812" s="305"/>
    </row>
    <row r="813" spans="1:29" ht="14.25" x14ac:dyDescent="0.2">
      <c r="A813" s="305"/>
      <c r="B813" s="305"/>
      <c r="C813" s="305"/>
      <c r="D813" s="305"/>
      <c r="E813" s="305"/>
      <c r="F813" s="305"/>
      <c r="G813" s="305"/>
      <c r="H813" s="305"/>
      <c r="I813" s="305"/>
      <c r="J813" s="305"/>
      <c r="K813" s="305"/>
      <c r="L813" s="305"/>
      <c r="M813" s="305"/>
      <c r="N813" s="305"/>
      <c r="O813" s="305"/>
      <c r="P813" s="305"/>
      <c r="Q813" s="305"/>
      <c r="R813" s="305"/>
      <c r="S813" s="127"/>
      <c r="T813" s="305"/>
      <c r="U813" s="305"/>
      <c r="V813" s="305"/>
      <c r="W813" s="305"/>
      <c r="X813" s="305"/>
      <c r="Y813" s="305"/>
      <c r="Z813" s="305"/>
      <c r="AA813" s="305"/>
      <c r="AB813" s="305"/>
      <c r="AC813" s="305"/>
    </row>
    <row r="814" spans="1:29" ht="14.25" x14ac:dyDescent="0.2">
      <c r="A814" s="305"/>
      <c r="B814" s="305"/>
      <c r="C814" s="305"/>
      <c r="D814" s="305"/>
      <c r="E814" s="305"/>
      <c r="F814" s="305"/>
      <c r="G814" s="305"/>
      <c r="H814" s="305"/>
      <c r="I814" s="305"/>
      <c r="J814" s="305"/>
      <c r="K814" s="305"/>
      <c r="L814" s="305"/>
      <c r="M814" s="305"/>
      <c r="N814" s="305"/>
      <c r="O814" s="305"/>
      <c r="P814" s="305"/>
      <c r="Q814" s="305"/>
      <c r="R814" s="305"/>
      <c r="S814" s="127"/>
      <c r="T814" s="305"/>
      <c r="U814" s="305"/>
      <c r="V814" s="305"/>
      <c r="W814" s="305"/>
      <c r="X814" s="305"/>
      <c r="Y814" s="305"/>
      <c r="Z814" s="305"/>
      <c r="AA814" s="305"/>
      <c r="AB814" s="305"/>
      <c r="AC814" s="305"/>
    </row>
    <row r="815" spans="1:29" ht="14.25" x14ac:dyDescent="0.2">
      <c r="A815" s="305"/>
      <c r="B815" s="305"/>
      <c r="C815" s="305"/>
      <c r="D815" s="305"/>
      <c r="E815" s="305"/>
      <c r="F815" s="305"/>
      <c r="G815" s="305"/>
      <c r="H815" s="305"/>
      <c r="I815" s="305"/>
      <c r="J815" s="305"/>
      <c r="K815" s="305"/>
      <c r="L815" s="305"/>
      <c r="M815" s="305"/>
      <c r="N815" s="305"/>
      <c r="O815" s="305"/>
      <c r="P815" s="305"/>
      <c r="Q815" s="305"/>
      <c r="R815" s="305"/>
      <c r="S815" s="127"/>
      <c r="T815" s="305"/>
      <c r="U815" s="305"/>
      <c r="V815" s="305"/>
      <c r="W815" s="305"/>
      <c r="X815" s="305"/>
      <c r="Y815" s="305"/>
      <c r="Z815" s="305"/>
      <c r="AA815" s="305"/>
      <c r="AB815" s="305"/>
      <c r="AC815" s="305"/>
    </row>
    <row r="816" spans="1:29" ht="14.25" x14ac:dyDescent="0.2">
      <c r="A816" s="305"/>
      <c r="B816" s="305"/>
      <c r="C816" s="305"/>
      <c r="D816" s="305"/>
      <c r="E816" s="305"/>
      <c r="F816" s="305"/>
      <c r="G816" s="305"/>
      <c r="H816" s="305"/>
      <c r="I816" s="305"/>
      <c r="J816" s="305"/>
      <c r="K816" s="305"/>
      <c r="L816" s="305"/>
      <c r="M816" s="305"/>
      <c r="N816" s="305"/>
      <c r="O816" s="305"/>
      <c r="P816" s="305"/>
      <c r="Q816" s="305"/>
      <c r="R816" s="305"/>
      <c r="S816" s="127"/>
      <c r="T816" s="305"/>
      <c r="U816" s="305"/>
      <c r="V816" s="305"/>
      <c r="W816" s="305"/>
      <c r="X816" s="305"/>
      <c r="Y816" s="305"/>
      <c r="Z816" s="305"/>
      <c r="AA816" s="305"/>
      <c r="AB816" s="305"/>
      <c r="AC816" s="305"/>
    </row>
    <row r="817" spans="1:29" ht="14.25" x14ac:dyDescent="0.2">
      <c r="A817" s="305"/>
      <c r="B817" s="305"/>
      <c r="C817" s="305"/>
      <c r="D817" s="305"/>
      <c r="E817" s="305"/>
      <c r="F817" s="305"/>
      <c r="G817" s="305"/>
      <c r="H817" s="305"/>
      <c r="I817" s="305"/>
      <c r="J817" s="305"/>
      <c r="K817" s="305"/>
      <c r="L817" s="305"/>
      <c r="M817" s="305"/>
      <c r="N817" s="305"/>
      <c r="O817" s="305"/>
      <c r="P817" s="305"/>
      <c r="Q817" s="305"/>
      <c r="R817" s="305"/>
      <c r="S817" s="127"/>
      <c r="T817" s="305"/>
      <c r="U817" s="305"/>
      <c r="V817" s="305"/>
      <c r="W817" s="305"/>
      <c r="X817" s="305"/>
      <c r="Y817" s="305"/>
      <c r="Z817" s="305"/>
      <c r="AA817" s="305"/>
      <c r="AB817" s="305"/>
      <c r="AC817" s="305"/>
    </row>
    <row r="818" spans="1:29" ht="14.25" x14ac:dyDescent="0.2">
      <c r="A818" s="305"/>
      <c r="B818" s="305"/>
      <c r="C818" s="305"/>
      <c r="D818" s="305"/>
      <c r="E818" s="305"/>
      <c r="F818" s="305"/>
      <c r="G818" s="305"/>
      <c r="H818" s="305"/>
      <c r="I818" s="305"/>
      <c r="J818" s="305"/>
      <c r="K818" s="305"/>
      <c r="L818" s="305"/>
      <c r="M818" s="305"/>
      <c r="N818" s="305"/>
      <c r="O818" s="305"/>
      <c r="P818" s="305"/>
      <c r="Q818" s="305"/>
      <c r="R818" s="305"/>
      <c r="S818" s="127"/>
      <c r="T818" s="305"/>
      <c r="U818" s="305"/>
      <c r="V818" s="305"/>
      <c r="W818" s="305"/>
      <c r="X818" s="305"/>
      <c r="Y818" s="305"/>
      <c r="Z818" s="305"/>
      <c r="AA818" s="305"/>
      <c r="AB818" s="305"/>
      <c r="AC818" s="305"/>
    </row>
    <row r="819" spans="1:29" ht="14.25" x14ac:dyDescent="0.2">
      <c r="A819" s="305"/>
      <c r="B819" s="305"/>
      <c r="C819" s="305"/>
      <c r="D819" s="305"/>
      <c r="E819" s="305"/>
      <c r="F819" s="305"/>
      <c r="G819" s="305"/>
      <c r="H819" s="305"/>
      <c r="I819" s="305"/>
      <c r="J819" s="305"/>
      <c r="K819" s="305"/>
      <c r="L819" s="305"/>
      <c r="M819" s="305"/>
      <c r="N819" s="305"/>
      <c r="O819" s="305"/>
      <c r="P819" s="305"/>
      <c r="Q819" s="305"/>
      <c r="R819" s="305"/>
      <c r="S819" s="127"/>
      <c r="T819" s="305"/>
      <c r="U819" s="305"/>
      <c r="V819" s="305"/>
      <c r="W819" s="305"/>
      <c r="X819" s="305"/>
      <c r="Y819" s="305"/>
      <c r="Z819" s="305"/>
      <c r="AA819" s="305"/>
      <c r="AB819" s="305"/>
      <c r="AC819" s="305"/>
    </row>
    <row r="820" spans="1:29" ht="14.25" x14ac:dyDescent="0.2">
      <c r="A820" s="305"/>
      <c r="B820" s="305"/>
      <c r="C820" s="305"/>
      <c r="D820" s="305"/>
      <c r="E820" s="305"/>
      <c r="F820" s="305"/>
      <c r="G820" s="305"/>
      <c r="H820" s="305"/>
      <c r="I820" s="305"/>
      <c r="J820" s="305"/>
      <c r="K820" s="305"/>
      <c r="L820" s="305"/>
      <c r="M820" s="305"/>
      <c r="N820" s="305"/>
      <c r="O820" s="305"/>
      <c r="P820" s="305"/>
      <c r="Q820" s="305"/>
      <c r="R820" s="305"/>
      <c r="S820" s="127"/>
      <c r="T820" s="305"/>
      <c r="U820" s="305"/>
      <c r="V820" s="305"/>
      <c r="W820" s="305"/>
      <c r="X820" s="305"/>
      <c r="Y820" s="305"/>
      <c r="Z820" s="305"/>
      <c r="AA820" s="305"/>
      <c r="AB820" s="305"/>
      <c r="AC820" s="305"/>
    </row>
    <row r="821" spans="1:29" ht="14.25" x14ac:dyDescent="0.2">
      <c r="A821" s="305"/>
      <c r="B821" s="305"/>
      <c r="C821" s="305"/>
      <c r="D821" s="305"/>
      <c r="E821" s="305"/>
      <c r="F821" s="305"/>
      <c r="G821" s="305"/>
      <c r="H821" s="305"/>
      <c r="I821" s="305"/>
      <c r="J821" s="305"/>
      <c r="K821" s="305"/>
      <c r="L821" s="305"/>
      <c r="M821" s="305"/>
      <c r="N821" s="305"/>
      <c r="O821" s="305"/>
      <c r="P821" s="305"/>
      <c r="Q821" s="305"/>
      <c r="R821" s="305"/>
      <c r="S821" s="127"/>
      <c r="T821" s="305"/>
      <c r="U821" s="305"/>
      <c r="V821" s="305"/>
      <c r="W821" s="305"/>
      <c r="X821" s="305"/>
      <c r="Y821" s="305"/>
      <c r="Z821" s="305"/>
      <c r="AA821" s="305"/>
      <c r="AB821" s="305"/>
      <c r="AC821" s="305"/>
    </row>
    <row r="822" spans="1:29" ht="14.25" x14ac:dyDescent="0.2">
      <c r="A822" s="305"/>
      <c r="B822" s="305"/>
      <c r="C822" s="305"/>
      <c r="D822" s="305"/>
      <c r="E822" s="305"/>
      <c r="F822" s="305"/>
      <c r="G822" s="305"/>
      <c r="H822" s="305"/>
      <c r="I822" s="305"/>
      <c r="J822" s="305"/>
      <c r="K822" s="305"/>
      <c r="L822" s="305"/>
      <c r="M822" s="305"/>
      <c r="N822" s="305"/>
      <c r="O822" s="305"/>
      <c r="P822" s="305"/>
      <c r="Q822" s="305"/>
      <c r="R822" s="305"/>
      <c r="S822" s="127"/>
      <c r="T822" s="305"/>
      <c r="U822" s="305"/>
      <c r="V822" s="305"/>
      <c r="W822" s="305"/>
      <c r="X822" s="305"/>
      <c r="Y822" s="305"/>
      <c r="Z822" s="305"/>
      <c r="AA822" s="305"/>
      <c r="AB822" s="305"/>
      <c r="AC822" s="305"/>
    </row>
    <row r="823" spans="1:29" ht="14.25" x14ac:dyDescent="0.2">
      <c r="A823" s="305"/>
      <c r="B823" s="305"/>
      <c r="C823" s="305"/>
      <c r="D823" s="305"/>
      <c r="E823" s="305"/>
      <c r="F823" s="305"/>
      <c r="G823" s="305"/>
      <c r="H823" s="305"/>
      <c r="I823" s="305"/>
      <c r="J823" s="305"/>
      <c r="K823" s="305"/>
      <c r="L823" s="305"/>
      <c r="M823" s="305"/>
      <c r="N823" s="305"/>
      <c r="O823" s="305"/>
      <c r="P823" s="305"/>
      <c r="Q823" s="305"/>
      <c r="R823" s="305"/>
      <c r="S823" s="127"/>
      <c r="T823" s="305"/>
      <c r="U823" s="305"/>
      <c r="V823" s="305"/>
      <c r="W823" s="305"/>
      <c r="X823" s="305"/>
      <c r="Y823" s="305"/>
      <c r="Z823" s="305"/>
      <c r="AA823" s="305"/>
      <c r="AB823" s="305"/>
      <c r="AC823" s="305"/>
    </row>
    <row r="824" spans="1:29" ht="14.25" x14ac:dyDescent="0.2">
      <c r="A824" s="305"/>
      <c r="B824" s="305"/>
      <c r="C824" s="305"/>
      <c r="D824" s="305"/>
      <c r="E824" s="305"/>
      <c r="F824" s="305"/>
      <c r="G824" s="305"/>
      <c r="H824" s="305"/>
      <c r="I824" s="305"/>
      <c r="J824" s="305"/>
      <c r="K824" s="305"/>
      <c r="L824" s="305"/>
      <c r="M824" s="305"/>
      <c r="N824" s="305"/>
      <c r="O824" s="305"/>
      <c r="P824" s="305"/>
      <c r="Q824" s="305"/>
      <c r="R824" s="305"/>
      <c r="S824" s="127"/>
      <c r="T824" s="305"/>
      <c r="U824" s="305"/>
      <c r="V824" s="305"/>
      <c r="W824" s="305"/>
      <c r="X824" s="305"/>
      <c r="Y824" s="305"/>
      <c r="Z824" s="305"/>
      <c r="AA824" s="305"/>
      <c r="AB824" s="305"/>
      <c r="AC824" s="305"/>
    </row>
    <row r="825" spans="1:29" ht="14.25" x14ac:dyDescent="0.2">
      <c r="A825" s="305"/>
      <c r="B825" s="305"/>
      <c r="C825" s="305"/>
      <c r="D825" s="305"/>
      <c r="E825" s="305"/>
      <c r="F825" s="305"/>
      <c r="G825" s="305"/>
      <c r="H825" s="305"/>
      <c r="I825" s="305"/>
      <c r="J825" s="305"/>
      <c r="K825" s="305"/>
      <c r="L825" s="305"/>
      <c r="M825" s="305"/>
      <c r="N825" s="305"/>
      <c r="O825" s="305"/>
      <c r="P825" s="305"/>
      <c r="Q825" s="305"/>
      <c r="R825" s="305"/>
      <c r="S825" s="127"/>
      <c r="T825" s="305"/>
      <c r="U825" s="305"/>
      <c r="V825" s="305"/>
      <c r="W825" s="305"/>
      <c r="X825" s="305"/>
      <c r="Y825" s="305"/>
      <c r="Z825" s="305"/>
      <c r="AA825" s="305"/>
      <c r="AB825" s="305"/>
      <c r="AC825" s="305"/>
    </row>
    <row r="826" spans="1:29" ht="14.25" x14ac:dyDescent="0.2">
      <c r="A826" s="305"/>
      <c r="B826" s="305"/>
      <c r="C826" s="305"/>
      <c r="D826" s="305"/>
      <c r="E826" s="305"/>
      <c r="F826" s="305"/>
      <c r="G826" s="305"/>
      <c r="H826" s="305"/>
      <c r="I826" s="305"/>
      <c r="J826" s="305"/>
      <c r="K826" s="305"/>
      <c r="L826" s="305"/>
      <c r="M826" s="305"/>
      <c r="N826" s="305"/>
      <c r="O826" s="305"/>
      <c r="P826" s="305"/>
      <c r="Q826" s="305"/>
      <c r="R826" s="305"/>
      <c r="S826" s="127"/>
      <c r="T826" s="305"/>
      <c r="U826" s="305"/>
      <c r="V826" s="305"/>
      <c r="W826" s="305"/>
      <c r="X826" s="305"/>
      <c r="Y826" s="305"/>
      <c r="Z826" s="305"/>
      <c r="AA826" s="305"/>
      <c r="AB826" s="305"/>
      <c r="AC826" s="305"/>
    </row>
    <row r="827" spans="1:29" ht="14.25" x14ac:dyDescent="0.2">
      <c r="A827" s="305"/>
      <c r="B827" s="305"/>
      <c r="C827" s="305"/>
      <c r="D827" s="305"/>
      <c r="E827" s="305"/>
      <c r="F827" s="305"/>
      <c r="G827" s="305"/>
      <c r="H827" s="305"/>
      <c r="I827" s="305"/>
      <c r="J827" s="305"/>
      <c r="K827" s="305"/>
      <c r="L827" s="305"/>
      <c r="M827" s="305"/>
      <c r="N827" s="305"/>
      <c r="O827" s="305"/>
      <c r="P827" s="305"/>
      <c r="Q827" s="305"/>
      <c r="R827" s="305"/>
      <c r="S827" s="127"/>
      <c r="T827" s="305"/>
      <c r="U827" s="305"/>
      <c r="V827" s="305"/>
      <c r="W827" s="305"/>
      <c r="X827" s="305"/>
      <c r="Y827" s="305"/>
      <c r="Z827" s="305"/>
      <c r="AA827" s="305"/>
      <c r="AB827" s="305"/>
      <c r="AC827" s="305"/>
    </row>
    <row r="828" spans="1:29" ht="14.25" x14ac:dyDescent="0.2">
      <c r="A828" s="305"/>
      <c r="B828" s="305"/>
      <c r="C828" s="305"/>
      <c r="D828" s="305"/>
      <c r="E828" s="305"/>
      <c r="F828" s="305"/>
      <c r="G828" s="305"/>
      <c r="H828" s="305"/>
      <c r="I828" s="305"/>
      <c r="J828" s="305"/>
      <c r="K828" s="305"/>
      <c r="L828" s="305"/>
      <c r="M828" s="305"/>
      <c r="N828" s="305"/>
      <c r="O828" s="305"/>
      <c r="P828" s="305"/>
      <c r="Q828" s="305"/>
      <c r="R828" s="305"/>
      <c r="S828" s="127"/>
      <c r="T828" s="305"/>
      <c r="U828" s="305"/>
      <c r="V828" s="305"/>
      <c r="W828" s="305"/>
      <c r="X828" s="305"/>
      <c r="Y828" s="305"/>
      <c r="Z828" s="305"/>
      <c r="AA828" s="305"/>
      <c r="AB828" s="305"/>
      <c r="AC828" s="305"/>
    </row>
    <row r="829" spans="1:29" ht="14.25" x14ac:dyDescent="0.2">
      <c r="A829" s="305"/>
      <c r="B829" s="305"/>
      <c r="C829" s="305"/>
      <c r="D829" s="305"/>
      <c r="E829" s="305"/>
      <c r="F829" s="305"/>
      <c r="G829" s="305"/>
      <c r="H829" s="305"/>
      <c r="I829" s="305"/>
      <c r="J829" s="305"/>
      <c r="K829" s="305"/>
      <c r="L829" s="305"/>
      <c r="M829" s="305"/>
      <c r="N829" s="305"/>
      <c r="O829" s="305"/>
      <c r="P829" s="305"/>
      <c r="Q829" s="305"/>
      <c r="R829" s="305"/>
      <c r="S829" s="127"/>
      <c r="T829" s="305"/>
      <c r="U829" s="305"/>
      <c r="V829" s="305"/>
      <c r="W829" s="305"/>
      <c r="X829" s="305"/>
      <c r="Y829" s="305"/>
      <c r="Z829" s="305"/>
      <c r="AA829" s="305"/>
      <c r="AB829" s="305"/>
      <c r="AC829" s="305"/>
    </row>
    <row r="830" spans="1:29" ht="14.25" x14ac:dyDescent="0.2">
      <c r="A830" s="305"/>
      <c r="B830" s="305"/>
      <c r="C830" s="305"/>
      <c r="D830" s="305"/>
      <c r="E830" s="305"/>
      <c r="F830" s="305"/>
      <c r="G830" s="305"/>
      <c r="H830" s="305"/>
      <c r="I830" s="305"/>
      <c r="J830" s="305"/>
      <c r="K830" s="305"/>
      <c r="L830" s="305"/>
      <c r="M830" s="305"/>
      <c r="N830" s="305"/>
      <c r="O830" s="305"/>
      <c r="P830" s="305"/>
      <c r="Q830" s="305"/>
      <c r="R830" s="305"/>
      <c r="S830" s="127"/>
      <c r="T830" s="305"/>
      <c r="U830" s="305"/>
      <c r="V830" s="305"/>
      <c r="W830" s="305"/>
      <c r="X830" s="305"/>
      <c r="Y830" s="305"/>
      <c r="Z830" s="305"/>
      <c r="AA830" s="305"/>
      <c r="AB830" s="305"/>
      <c r="AC830" s="305"/>
    </row>
    <row r="831" spans="1:29" ht="14.25" x14ac:dyDescent="0.2">
      <c r="A831" s="305"/>
      <c r="B831" s="305"/>
      <c r="C831" s="305"/>
      <c r="D831" s="305"/>
      <c r="E831" s="305"/>
      <c r="F831" s="305"/>
      <c r="G831" s="305"/>
      <c r="H831" s="305"/>
      <c r="I831" s="305"/>
      <c r="J831" s="305"/>
      <c r="K831" s="305"/>
      <c r="L831" s="305"/>
      <c r="M831" s="305"/>
      <c r="N831" s="305"/>
      <c r="O831" s="305"/>
      <c r="P831" s="305"/>
      <c r="Q831" s="305"/>
      <c r="R831" s="305"/>
      <c r="S831" s="127"/>
      <c r="T831" s="305"/>
      <c r="U831" s="305"/>
      <c r="V831" s="305"/>
      <c r="W831" s="305"/>
      <c r="X831" s="305"/>
      <c r="Y831" s="305"/>
      <c r="Z831" s="305"/>
      <c r="AA831" s="305"/>
      <c r="AB831" s="305"/>
      <c r="AC831" s="305"/>
    </row>
    <row r="832" spans="1:29" ht="14.25" x14ac:dyDescent="0.2">
      <c r="A832" s="305"/>
      <c r="B832" s="305"/>
      <c r="C832" s="305"/>
      <c r="D832" s="305"/>
      <c r="E832" s="305"/>
      <c r="F832" s="305"/>
      <c r="G832" s="305"/>
      <c r="H832" s="305"/>
      <c r="I832" s="305"/>
      <c r="J832" s="305"/>
      <c r="K832" s="305"/>
      <c r="L832" s="305"/>
      <c r="M832" s="305"/>
      <c r="N832" s="305"/>
      <c r="O832" s="305"/>
      <c r="P832" s="305"/>
      <c r="Q832" s="305"/>
      <c r="R832" s="305"/>
      <c r="S832" s="127"/>
      <c r="T832" s="305"/>
      <c r="U832" s="305"/>
      <c r="V832" s="305"/>
      <c r="W832" s="305"/>
      <c r="X832" s="305"/>
      <c r="Y832" s="305"/>
      <c r="Z832" s="305"/>
      <c r="AA832" s="305"/>
      <c r="AB832" s="305"/>
      <c r="AC832" s="305"/>
    </row>
    <row r="833" spans="1:29" ht="14.25" x14ac:dyDescent="0.2">
      <c r="A833" s="305"/>
      <c r="B833" s="305"/>
      <c r="C833" s="305"/>
      <c r="D833" s="305"/>
      <c r="E833" s="305"/>
      <c r="F833" s="305"/>
      <c r="G833" s="305"/>
      <c r="H833" s="305"/>
      <c r="I833" s="305"/>
      <c r="J833" s="305"/>
      <c r="K833" s="305"/>
      <c r="L833" s="305"/>
      <c r="M833" s="305"/>
      <c r="N833" s="305"/>
      <c r="O833" s="305"/>
      <c r="P833" s="305"/>
      <c r="Q833" s="305"/>
      <c r="R833" s="305"/>
      <c r="S833" s="127"/>
      <c r="T833" s="305"/>
      <c r="U833" s="305"/>
      <c r="V833" s="305"/>
      <c r="W833" s="305"/>
      <c r="X833" s="305"/>
      <c r="Y833" s="305"/>
      <c r="Z833" s="305"/>
      <c r="AA833" s="305"/>
      <c r="AB833" s="305"/>
      <c r="AC833" s="305"/>
    </row>
    <row r="834" spans="1:29" ht="14.25" x14ac:dyDescent="0.2">
      <c r="A834" s="305"/>
      <c r="B834" s="305"/>
      <c r="C834" s="305"/>
      <c r="D834" s="305"/>
      <c r="E834" s="305"/>
      <c r="F834" s="305"/>
      <c r="G834" s="305"/>
      <c r="H834" s="305"/>
      <c r="I834" s="305"/>
      <c r="J834" s="305"/>
      <c r="K834" s="305"/>
      <c r="L834" s="305"/>
      <c r="M834" s="305"/>
      <c r="N834" s="305"/>
      <c r="O834" s="305"/>
      <c r="P834" s="305"/>
      <c r="Q834" s="305"/>
      <c r="R834" s="305"/>
      <c r="S834" s="127"/>
      <c r="T834" s="305"/>
      <c r="U834" s="305"/>
      <c r="V834" s="305"/>
      <c r="W834" s="305"/>
      <c r="X834" s="305"/>
      <c r="Y834" s="305"/>
      <c r="Z834" s="305"/>
      <c r="AA834" s="305"/>
      <c r="AB834" s="305"/>
      <c r="AC834" s="305"/>
    </row>
    <row r="835" spans="1:29" ht="14.25" x14ac:dyDescent="0.2">
      <c r="A835" s="305"/>
      <c r="B835" s="305"/>
      <c r="C835" s="305"/>
      <c r="D835" s="305"/>
      <c r="E835" s="305"/>
      <c r="F835" s="305"/>
      <c r="G835" s="305"/>
      <c r="H835" s="305"/>
      <c r="I835" s="305"/>
      <c r="J835" s="305"/>
      <c r="K835" s="305"/>
      <c r="L835" s="305"/>
      <c r="M835" s="305"/>
      <c r="N835" s="305"/>
      <c r="O835" s="305"/>
      <c r="P835" s="305"/>
      <c r="Q835" s="305"/>
      <c r="R835" s="305"/>
      <c r="S835" s="127"/>
      <c r="T835" s="305"/>
      <c r="U835" s="305"/>
      <c r="V835" s="305"/>
      <c r="W835" s="305"/>
      <c r="X835" s="305"/>
      <c r="Y835" s="305"/>
      <c r="Z835" s="305"/>
      <c r="AA835" s="305"/>
      <c r="AB835" s="305"/>
      <c r="AC835" s="305"/>
    </row>
    <row r="836" spans="1:29" ht="14.25" x14ac:dyDescent="0.2">
      <c r="A836" s="305"/>
      <c r="B836" s="305"/>
      <c r="C836" s="305"/>
      <c r="D836" s="305"/>
      <c r="E836" s="305"/>
      <c r="F836" s="305"/>
      <c r="G836" s="305"/>
      <c r="H836" s="305"/>
      <c r="I836" s="305"/>
      <c r="J836" s="305"/>
      <c r="K836" s="305"/>
      <c r="L836" s="305"/>
      <c r="M836" s="305"/>
      <c r="N836" s="305"/>
      <c r="O836" s="305"/>
      <c r="P836" s="305"/>
      <c r="Q836" s="305"/>
      <c r="R836" s="305"/>
      <c r="S836" s="127"/>
      <c r="T836" s="305"/>
      <c r="U836" s="305"/>
      <c r="V836" s="305"/>
      <c r="W836" s="305"/>
      <c r="X836" s="305"/>
      <c r="Y836" s="305"/>
      <c r="Z836" s="305"/>
      <c r="AA836" s="305"/>
      <c r="AB836" s="305"/>
      <c r="AC836" s="305"/>
    </row>
    <row r="837" spans="1:29" ht="14.25" x14ac:dyDescent="0.2">
      <c r="A837" s="305"/>
      <c r="B837" s="305"/>
      <c r="C837" s="305"/>
      <c r="D837" s="305"/>
      <c r="E837" s="305"/>
      <c r="F837" s="305"/>
      <c r="G837" s="305"/>
      <c r="H837" s="305"/>
      <c r="I837" s="305"/>
      <c r="J837" s="305"/>
      <c r="K837" s="305"/>
      <c r="L837" s="305"/>
      <c r="M837" s="305"/>
      <c r="N837" s="305"/>
      <c r="O837" s="305"/>
      <c r="P837" s="305"/>
      <c r="Q837" s="305"/>
      <c r="R837" s="305"/>
      <c r="S837" s="127"/>
      <c r="T837" s="305"/>
      <c r="U837" s="305"/>
      <c r="V837" s="305"/>
      <c r="W837" s="305"/>
      <c r="X837" s="305"/>
      <c r="Y837" s="305"/>
      <c r="Z837" s="305"/>
      <c r="AA837" s="305"/>
      <c r="AB837" s="305"/>
      <c r="AC837" s="305"/>
    </row>
    <row r="838" spans="1:29" ht="14.25" x14ac:dyDescent="0.2">
      <c r="A838" s="305"/>
      <c r="B838" s="305"/>
      <c r="C838" s="305"/>
      <c r="D838" s="305"/>
      <c r="E838" s="305"/>
      <c r="F838" s="305"/>
      <c r="G838" s="305"/>
      <c r="H838" s="305"/>
      <c r="I838" s="305"/>
      <c r="J838" s="305"/>
      <c r="K838" s="305"/>
      <c r="L838" s="305"/>
      <c r="M838" s="305"/>
      <c r="N838" s="305"/>
      <c r="O838" s="305"/>
      <c r="P838" s="305"/>
      <c r="Q838" s="305"/>
      <c r="R838" s="305"/>
      <c r="S838" s="127"/>
      <c r="T838" s="305"/>
      <c r="U838" s="305"/>
      <c r="V838" s="305"/>
      <c r="W838" s="305"/>
      <c r="X838" s="305"/>
      <c r="Y838" s="305"/>
      <c r="Z838" s="305"/>
      <c r="AA838" s="305"/>
      <c r="AB838" s="305"/>
      <c r="AC838" s="305"/>
    </row>
    <row r="839" spans="1:29" ht="14.25" x14ac:dyDescent="0.2">
      <c r="A839" s="305"/>
      <c r="B839" s="305"/>
      <c r="C839" s="305"/>
      <c r="D839" s="305"/>
      <c r="E839" s="305"/>
      <c r="F839" s="305"/>
      <c r="G839" s="305"/>
      <c r="H839" s="305"/>
      <c r="I839" s="305"/>
      <c r="J839" s="305"/>
      <c r="K839" s="305"/>
      <c r="L839" s="305"/>
      <c r="M839" s="305"/>
      <c r="N839" s="305"/>
      <c r="O839" s="305"/>
      <c r="P839" s="305"/>
      <c r="Q839" s="305"/>
      <c r="R839" s="305"/>
      <c r="S839" s="127"/>
      <c r="T839" s="305"/>
      <c r="U839" s="305"/>
      <c r="V839" s="305"/>
      <c r="W839" s="305"/>
      <c r="X839" s="305"/>
      <c r="Y839" s="305"/>
      <c r="Z839" s="305"/>
      <c r="AA839" s="305"/>
      <c r="AB839" s="305"/>
      <c r="AC839" s="305"/>
    </row>
    <row r="840" spans="1:29" ht="14.25" x14ac:dyDescent="0.2">
      <c r="A840" s="305"/>
      <c r="B840" s="305"/>
      <c r="C840" s="305"/>
      <c r="D840" s="305"/>
      <c r="E840" s="305"/>
      <c r="F840" s="305"/>
      <c r="G840" s="305"/>
      <c r="H840" s="305"/>
      <c r="I840" s="305"/>
      <c r="J840" s="305"/>
      <c r="K840" s="305"/>
      <c r="L840" s="305"/>
      <c r="M840" s="305"/>
      <c r="N840" s="305"/>
      <c r="O840" s="305"/>
      <c r="P840" s="305"/>
      <c r="Q840" s="305"/>
      <c r="R840" s="305"/>
      <c r="S840" s="127"/>
      <c r="T840" s="305"/>
      <c r="U840" s="305"/>
      <c r="V840" s="305"/>
      <c r="W840" s="305"/>
      <c r="X840" s="305"/>
      <c r="Y840" s="305"/>
      <c r="Z840" s="305"/>
      <c r="AA840" s="305"/>
      <c r="AB840" s="305"/>
      <c r="AC840" s="305"/>
    </row>
    <row r="841" spans="1:29" ht="14.25" x14ac:dyDescent="0.2">
      <c r="A841" s="305"/>
      <c r="B841" s="305"/>
      <c r="C841" s="305"/>
      <c r="D841" s="305"/>
      <c r="E841" s="305"/>
      <c r="F841" s="305"/>
      <c r="G841" s="305"/>
      <c r="H841" s="305"/>
      <c r="I841" s="305"/>
      <c r="J841" s="305"/>
      <c r="K841" s="305"/>
      <c r="L841" s="305"/>
      <c r="M841" s="305"/>
      <c r="N841" s="305"/>
      <c r="O841" s="305"/>
      <c r="P841" s="305"/>
      <c r="Q841" s="305"/>
      <c r="R841" s="305"/>
      <c r="S841" s="127"/>
      <c r="T841" s="305"/>
      <c r="U841" s="305"/>
      <c r="V841" s="305"/>
      <c r="W841" s="305"/>
      <c r="X841" s="305"/>
      <c r="Y841" s="305"/>
      <c r="Z841" s="305"/>
      <c r="AA841" s="305"/>
      <c r="AB841" s="305"/>
      <c r="AC841" s="305"/>
    </row>
    <row r="842" spans="1:29" ht="14.25" x14ac:dyDescent="0.2">
      <c r="A842" s="305"/>
      <c r="B842" s="305"/>
      <c r="C842" s="305"/>
      <c r="D842" s="305"/>
      <c r="E842" s="305"/>
      <c r="F842" s="305"/>
      <c r="G842" s="305"/>
      <c r="H842" s="305"/>
      <c r="I842" s="305"/>
      <c r="J842" s="305"/>
      <c r="K842" s="305"/>
      <c r="L842" s="305"/>
      <c r="M842" s="305"/>
      <c r="N842" s="305"/>
      <c r="O842" s="305"/>
      <c r="P842" s="305"/>
      <c r="Q842" s="305"/>
      <c r="R842" s="305"/>
      <c r="S842" s="127"/>
      <c r="T842" s="305"/>
      <c r="U842" s="305"/>
      <c r="V842" s="305"/>
      <c r="W842" s="305"/>
      <c r="X842" s="305"/>
      <c r="Y842" s="305"/>
      <c r="Z842" s="305"/>
      <c r="AA842" s="305"/>
      <c r="AB842" s="305"/>
      <c r="AC842" s="305"/>
    </row>
    <row r="843" spans="1:29" ht="14.25" x14ac:dyDescent="0.2">
      <c r="A843" s="305"/>
      <c r="B843" s="305"/>
      <c r="C843" s="305"/>
      <c r="D843" s="305"/>
      <c r="E843" s="305"/>
      <c r="F843" s="305"/>
      <c r="G843" s="305"/>
      <c r="H843" s="305"/>
      <c r="I843" s="305"/>
      <c r="J843" s="305"/>
      <c r="K843" s="305"/>
      <c r="L843" s="305"/>
      <c r="M843" s="305"/>
      <c r="N843" s="305"/>
      <c r="O843" s="305"/>
      <c r="P843" s="305"/>
      <c r="Q843" s="305"/>
      <c r="R843" s="305"/>
      <c r="S843" s="127"/>
      <c r="T843" s="305"/>
      <c r="U843" s="305"/>
      <c r="V843" s="305"/>
      <c r="W843" s="305"/>
      <c r="X843" s="305"/>
      <c r="Y843" s="305"/>
      <c r="Z843" s="305"/>
      <c r="AA843" s="305"/>
      <c r="AB843" s="305"/>
      <c r="AC843" s="305"/>
    </row>
    <row r="844" spans="1:29" ht="14.25" x14ac:dyDescent="0.2">
      <c r="A844" s="305"/>
      <c r="B844" s="305"/>
      <c r="C844" s="305"/>
      <c r="D844" s="305"/>
      <c r="E844" s="305"/>
      <c r="F844" s="305"/>
      <c r="G844" s="305"/>
      <c r="H844" s="305"/>
      <c r="I844" s="305"/>
      <c r="J844" s="305"/>
      <c r="K844" s="305"/>
      <c r="L844" s="305"/>
      <c r="M844" s="305"/>
      <c r="N844" s="305"/>
      <c r="O844" s="305"/>
      <c r="P844" s="305"/>
      <c r="Q844" s="305"/>
      <c r="R844" s="305"/>
      <c r="S844" s="127"/>
      <c r="T844" s="305"/>
      <c r="U844" s="305"/>
      <c r="V844" s="305"/>
      <c r="W844" s="305"/>
      <c r="X844" s="305"/>
      <c r="Y844" s="305"/>
      <c r="Z844" s="305"/>
      <c r="AA844" s="305"/>
      <c r="AB844" s="305"/>
      <c r="AC844" s="305"/>
    </row>
    <row r="845" spans="1:29" ht="14.25" x14ac:dyDescent="0.2">
      <c r="A845" s="305"/>
      <c r="B845" s="305"/>
      <c r="C845" s="305"/>
      <c r="D845" s="305"/>
      <c r="E845" s="305"/>
      <c r="F845" s="305"/>
      <c r="G845" s="305"/>
      <c r="H845" s="305"/>
      <c r="I845" s="305"/>
      <c r="J845" s="305"/>
      <c r="K845" s="305"/>
      <c r="L845" s="305"/>
      <c r="M845" s="305"/>
      <c r="N845" s="305"/>
      <c r="O845" s="305"/>
      <c r="P845" s="305"/>
      <c r="Q845" s="305"/>
      <c r="R845" s="305"/>
      <c r="S845" s="127"/>
      <c r="T845" s="305"/>
      <c r="U845" s="305"/>
      <c r="V845" s="305"/>
      <c r="W845" s="305"/>
      <c r="X845" s="305"/>
      <c r="Y845" s="305"/>
      <c r="Z845" s="305"/>
      <c r="AA845" s="305"/>
      <c r="AB845" s="305"/>
      <c r="AC845" s="305"/>
    </row>
    <row r="846" spans="1:29" ht="14.25" x14ac:dyDescent="0.2">
      <c r="A846" s="305"/>
      <c r="B846" s="305"/>
      <c r="C846" s="305"/>
      <c r="D846" s="305"/>
      <c r="E846" s="305"/>
      <c r="F846" s="305"/>
      <c r="G846" s="305"/>
      <c r="H846" s="305"/>
      <c r="I846" s="305"/>
      <c r="J846" s="305"/>
      <c r="K846" s="305"/>
      <c r="L846" s="305"/>
      <c r="M846" s="305"/>
      <c r="N846" s="305"/>
      <c r="O846" s="305"/>
      <c r="P846" s="305"/>
      <c r="Q846" s="305"/>
      <c r="R846" s="305"/>
      <c r="S846" s="127"/>
      <c r="T846" s="305"/>
      <c r="U846" s="305"/>
      <c r="V846" s="305"/>
      <c r="W846" s="305"/>
      <c r="X846" s="305"/>
      <c r="Y846" s="305"/>
      <c r="Z846" s="305"/>
      <c r="AA846" s="305"/>
      <c r="AB846" s="305"/>
      <c r="AC846" s="305"/>
    </row>
    <row r="847" spans="1:29" ht="14.25" x14ac:dyDescent="0.2">
      <c r="A847" s="305"/>
      <c r="B847" s="305"/>
      <c r="C847" s="305"/>
      <c r="D847" s="305"/>
      <c r="E847" s="305"/>
      <c r="F847" s="305"/>
      <c r="G847" s="305"/>
      <c r="H847" s="305"/>
      <c r="I847" s="305"/>
      <c r="J847" s="305"/>
      <c r="K847" s="305"/>
      <c r="L847" s="305"/>
      <c r="M847" s="305"/>
      <c r="N847" s="305"/>
      <c r="O847" s="305"/>
      <c r="P847" s="305"/>
      <c r="Q847" s="305"/>
      <c r="R847" s="305"/>
      <c r="S847" s="127"/>
      <c r="T847" s="305"/>
      <c r="U847" s="305"/>
      <c r="V847" s="305"/>
      <c r="W847" s="305"/>
      <c r="X847" s="305"/>
      <c r="Y847" s="305"/>
      <c r="Z847" s="305"/>
      <c r="AA847" s="305"/>
      <c r="AB847" s="305"/>
      <c r="AC847" s="305"/>
    </row>
    <row r="848" spans="1:29" ht="14.25" x14ac:dyDescent="0.2">
      <c r="A848" s="305"/>
      <c r="B848" s="305"/>
      <c r="C848" s="305"/>
      <c r="D848" s="305"/>
      <c r="E848" s="305"/>
      <c r="F848" s="305"/>
      <c r="G848" s="305"/>
      <c r="H848" s="305"/>
      <c r="I848" s="305"/>
      <c r="J848" s="305"/>
      <c r="K848" s="305"/>
      <c r="L848" s="305"/>
      <c r="M848" s="305"/>
      <c r="N848" s="305"/>
      <c r="O848" s="305"/>
      <c r="P848" s="305"/>
      <c r="Q848" s="305"/>
      <c r="R848" s="305"/>
      <c r="S848" s="127"/>
      <c r="T848" s="305"/>
      <c r="U848" s="305"/>
      <c r="V848" s="305"/>
      <c r="W848" s="305"/>
      <c r="X848" s="305"/>
      <c r="Y848" s="305"/>
      <c r="Z848" s="305"/>
      <c r="AA848" s="305"/>
      <c r="AB848" s="305"/>
      <c r="AC848" s="305"/>
    </row>
    <row r="849" spans="1:29" ht="14.25" x14ac:dyDescent="0.2">
      <c r="A849" s="305"/>
      <c r="B849" s="305"/>
      <c r="C849" s="305"/>
      <c r="D849" s="305"/>
      <c r="E849" s="305"/>
      <c r="F849" s="305"/>
      <c r="G849" s="305"/>
      <c r="H849" s="305"/>
      <c r="I849" s="305"/>
      <c r="J849" s="305"/>
      <c r="K849" s="305"/>
      <c r="L849" s="305"/>
      <c r="M849" s="305"/>
      <c r="N849" s="305"/>
      <c r="O849" s="305"/>
      <c r="P849" s="305"/>
      <c r="Q849" s="305"/>
      <c r="R849" s="305"/>
      <c r="S849" s="127"/>
      <c r="T849" s="305"/>
      <c r="U849" s="305"/>
      <c r="V849" s="305"/>
      <c r="W849" s="305"/>
      <c r="X849" s="305"/>
      <c r="Y849" s="305"/>
      <c r="Z849" s="305"/>
      <c r="AA849" s="305"/>
      <c r="AB849" s="305"/>
      <c r="AC849" s="305"/>
    </row>
    <row r="850" spans="1:29" ht="14.25" x14ac:dyDescent="0.2">
      <c r="A850" s="305"/>
      <c r="B850" s="305"/>
      <c r="C850" s="305"/>
      <c r="D850" s="305"/>
      <c r="E850" s="305"/>
      <c r="F850" s="305"/>
      <c r="G850" s="305"/>
      <c r="H850" s="305"/>
      <c r="I850" s="305"/>
      <c r="J850" s="305"/>
      <c r="K850" s="305"/>
      <c r="L850" s="305"/>
      <c r="M850" s="305"/>
      <c r="N850" s="305"/>
      <c r="O850" s="305"/>
      <c r="P850" s="305"/>
      <c r="Q850" s="305"/>
      <c r="R850" s="305"/>
      <c r="S850" s="127"/>
      <c r="T850" s="305"/>
      <c r="U850" s="305"/>
      <c r="V850" s="305"/>
      <c r="W850" s="305"/>
      <c r="X850" s="305"/>
      <c r="Y850" s="305"/>
      <c r="Z850" s="305"/>
      <c r="AA850" s="305"/>
      <c r="AB850" s="305"/>
      <c r="AC850" s="305"/>
    </row>
    <row r="851" spans="1:29" ht="14.25" x14ac:dyDescent="0.2">
      <c r="A851" s="305"/>
      <c r="B851" s="305"/>
      <c r="C851" s="305"/>
      <c r="D851" s="305"/>
      <c r="E851" s="305"/>
      <c r="F851" s="305"/>
      <c r="G851" s="305"/>
      <c r="H851" s="305"/>
      <c r="I851" s="305"/>
      <c r="J851" s="305"/>
      <c r="K851" s="305"/>
      <c r="L851" s="305"/>
      <c r="M851" s="305"/>
      <c r="N851" s="305"/>
      <c r="O851" s="305"/>
      <c r="P851" s="305"/>
      <c r="Q851" s="305"/>
      <c r="R851" s="305"/>
      <c r="S851" s="127"/>
      <c r="T851" s="305"/>
      <c r="U851" s="305"/>
      <c r="V851" s="305"/>
      <c r="W851" s="305"/>
      <c r="X851" s="305"/>
      <c r="Y851" s="305"/>
      <c r="Z851" s="305"/>
      <c r="AA851" s="305"/>
      <c r="AB851" s="305"/>
      <c r="AC851" s="305"/>
    </row>
    <row r="852" spans="1:29" ht="14.25" x14ac:dyDescent="0.2">
      <c r="A852" s="305"/>
      <c r="B852" s="305"/>
      <c r="C852" s="305"/>
      <c r="D852" s="305"/>
      <c r="E852" s="305"/>
      <c r="F852" s="305"/>
      <c r="G852" s="305"/>
      <c r="H852" s="305"/>
      <c r="I852" s="305"/>
      <c r="J852" s="305"/>
      <c r="K852" s="305"/>
      <c r="L852" s="305"/>
      <c r="M852" s="305"/>
      <c r="N852" s="305"/>
      <c r="O852" s="305"/>
      <c r="P852" s="305"/>
      <c r="Q852" s="305"/>
      <c r="R852" s="305"/>
      <c r="S852" s="127"/>
      <c r="T852" s="305"/>
      <c r="U852" s="305"/>
      <c r="V852" s="305"/>
      <c r="W852" s="305"/>
      <c r="X852" s="305"/>
      <c r="Y852" s="305"/>
      <c r="Z852" s="305"/>
      <c r="AA852" s="305"/>
      <c r="AB852" s="305"/>
      <c r="AC852" s="305"/>
    </row>
    <row r="853" spans="1:29" ht="14.25" x14ac:dyDescent="0.2">
      <c r="A853" s="305"/>
      <c r="B853" s="305"/>
      <c r="C853" s="305"/>
      <c r="D853" s="305"/>
      <c r="E853" s="305"/>
      <c r="F853" s="305"/>
      <c r="G853" s="305"/>
      <c r="H853" s="305"/>
      <c r="I853" s="305"/>
      <c r="J853" s="305"/>
      <c r="K853" s="305"/>
      <c r="L853" s="305"/>
      <c r="M853" s="305"/>
      <c r="N853" s="305"/>
      <c r="O853" s="305"/>
      <c r="P853" s="305"/>
      <c r="Q853" s="305"/>
      <c r="R853" s="305"/>
      <c r="S853" s="127"/>
      <c r="T853" s="305"/>
      <c r="U853" s="305"/>
      <c r="V853" s="305"/>
      <c r="W853" s="305"/>
      <c r="X853" s="305"/>
      <c r="Y853" s="305"/>
      <c r="Z853" s="305"/>
      <c r="AA853" s="305"/>
      <c r="AB853" s="305"/>
      <c r="AC853" s="305"/>
    </row>
    <row r="854" spans="1:29" ht="14.25" x14ac:dyDescent="0.2">
      <c r="A854" s="305"/>
      <c r="B854" s="305"/>
      <c r="C854" s="305"/>
      <c r="D854" s="305"/>
      <c r="E854" s="305"/>
      <c r="F854" s="305"/>
      <c r="G854" s="305"/>
      <c r="H854" s="305"/>
      <c r="I854" s="305"/>
      <c r="J854" s="305"/>
      <c r="K854" s="305"/>
      <c r="L854" s="305"/>
      <c r="M854" s="305"/>
      <c r="N854" s="305"/>
      <c r="O854" s="305"/>
      <c r="P854" s="305"/>
      <c r="Q854" s="305"/>
      <c r="R854" s="305"/>
      <c r="S854" s="127"/>
      <c r="T854" s="305"/>
      <c r="U854" s="305"/>
      <c r="V854" s="305"/>
      <c r="W854" s="305"/>
      <c r="X854" s="305"/>
      <c r="Y854" s="305"/>
      <c r="Z854" s="305"/>
      <c r="AA854" s="305"/>
      <c r="AB854" s="305"/>
      <c r="AC854" s="305"/>
    </row>
    <row r="855" spans="1:29" ht="14.25" x14ac:dyDescent="0.2">
      <c r="A855" s="305"/>
      <c r="B855" s="305"/>
      <c r="C855" s="305"/>
      <c r="D855" s="305"/>
      <c r="E855" s="305"/>
      <c r="F855" s="305"/>
      <c r="G855" s="305"/>
      <c r="H855" s="305"/>
      <c r="I855" s="305"/>
      <c r="J855" s="305"/>
      <c r="K855" s="305"/>
      <c r="L855" s="305"/>
      <c r="M855" s="305"/>
      <c r="N855" s="305"/>
      <c r="O855" s="305"/>
      <c r="P855" s="305"/>
      <c r="Q855" s="305"/>
      <c r="R855" s="305"/>
      <c r="S855" s="127"/>
      <c r="T855" s="305"/>
      <c r="U855" s="305"/>
      <c r="V855" s="305"/>
      <c r="W855" s="305"/>
      <c r="X855" s="305"/>
      <c r="Y855" s="305"/>
      <c r="Z855" s="305"/>
      <c r="AA855" s="305"/>
      <c r="AB855" s="305"/>
      <c r="AC855" s="305"/>
    </row>
    <row r="856" spans="1:29" ht="14.25" x14ac:dyDescent="0.2">
      <c r="A856" s="305"/>
      <c r="B856" s="305"/>
      <c r="C856" s="305"/>
      <c r="D856" s="305"/>
      <c r="E856" s="305"/>
      <c r="F856" s="305"/>
      <c r="G856" s="305"/>
      <c r="H856" s="305"/>
      <c r="I856" s="305"/>
      <c r="J856" s="305"/>
      <c r="K856" s="305"/>
      <c r="L856" s="305"/>
      <c r="M856" s="305"/>
      <c r="N856" s="305"/>
      <c r="O856" s="305"/>
      <c r="P856" s="305"/>
      <c r="Q856" s="305"/>
      <c r="R856" s="305"/>
      <c r="S856" s="127"/>
      <c r="T856" s="305"/>
      <c r="U856" s="305"/>
      <c r="V856" s="305"/>
      <c r="W856" s="305"/>
      <c r="X856" s="305"/>
      <c r="Y856" s="305"/>
      <c r="Z856" s="305"/>
      <c r="AA856" s="305"/>
      <c r="AB856" s="305"/>
      <c r="AC856" s="305"/>
    </row>
    <row r="857" spans="1:29" ht="14.25" x14ac:dyDescent="0.2">
      <c r="A857" s="305"/>
      <c r="B857" s="305"/>
      <c r="C857" s="305"/>
      <c r="D857" s="305"/>
      <c r="E857" s="305"/>
      <c r="F857" s="305"/>
      <c r="G857" s="305"/>
      <c r="H857" s="305"/>
      <c r="I857" s="305"/>
      <c r="J857" s="305"/>
      <c r="K857" s="305"/>
      <c r="L857" s="305"/>
      <c r="M857" s="305"/>
      <c r="N857" s="305"/>
      <c r="O857" s="305"/>
      <c r="P857" s="305"/>
      <c r="Q857" s="305"/>
      <c r="R857" s="305"/>
      <c r="S857" s="127"/>
      <c r="T857" s="305"/>
      <c r="U857" s="305"/>
      <c r="V857" s="305"/>
      <c r="W857" s="305"/>
      <c r="X857" s="305"/>
      <c r="Y857" s="305"/>
      <c r="Z857" s="305"/>
      <c r="AA857" s="305"/>
      <c r="AB857" s="305"/>
      <c r="AC857" s="305"/>
    </row>
    <row r="858" spans="1:29" ht="14.25" x14ac:dyDescent="0.2">
      <c r="A858" s="305"/>
      <c r="B858" s="305"/>
      <c r="C858" s="305"/>
      <c r="D858" s="305"/>
      <c r="E858" s="305"/>
      <c r="F858" s="305"/>
      <c r="G858" s="305"/>
      <c r="H858" s="305"/>
      <c r="I858" s="305"/>
      <c r="J858" s="305"/>
      <c r="K858" s="305"/>
      <c r="L858" s="305"/>
      <c r="M858" s="305"/>
      <c r="N858" s="305"/>
      <c r="O858" s="305"/>
      <c r="P858" s="305"/>
      <c r="Q858" s="305"/>
      <c r="R858" s="305"/>
      <c r="S858" s="127"/>
      <c r="T858" s="305"/>
      <c r="U858" s="305"/>
      <c r="V858" s="305"/>
      <c r="W858" s="305"/>
      <c r="X858" s="305"/>
      <c r="Y858" s="305"/>
      <c r="Z858" s="305"/>
      <c r="AA858" s="305"/>
      <c r="AB858" s="305"/>
      <c r="AC858" s="305"/>
    </row>
    <row r="859" spans="1:29" ht="14.25" x14ac:dyDescent="0.2">
      <c r="A859" s="305"/>
      <c r="B859" s="305"/>
      <c r="C859" s="305"/>
      <c r="D859" s="305"/>
      <c r="E859" s="305"/>
      <c r="F859" s="305"/>
      <c r="G859" s="305"/>
      <c r="H859" s="305"/>
      <c r="I859" s="305"/>
      <c r="J859" s="305"/>
      <c r="K859" s="305"/>
      <c r="L859" s="305"/>
      <c r="M859" s="305"/>
      <c r="N859" s="305"/>
      <c r="O859" s="305"/>
      <c r="P859" s="305"/>
      <c r="Q859" s="305"/>
      <c r="R859" s="305"/>
      <c r="S859" s="127"/>
      <c r="T859" s="305"/>
      <c r="U859" s="305"/>
      <c r="V859" s="305"/>
      <c r="W859" s="305"/>
      <c r="X859" s="305"/>
      <c r="Y859" s="305"/>
      <c r="Z859" s="305"/>
      <c r="AA859" s="305"/>
      <c r="AB859" s="305"/>
      <c r="AC859" s="305"/>
    </row>
    <row r="860" spans="1:29" ht="14.25" x14ac:dyDescent="0.2">
      <c r="A860" s="305"/>
      <c r="B860" s="305"/>
      <c r="C860" s="305"/>
      <c r="D860" s="305"/>
      <c r="E860" s="305"/>
      <c r="F860" s="305"/>
      <c r="G860" s="305"/>
      <c r="H860" s="305"/>
      <c r="I860" s="305"/>
      <c r="J860" s="305"/>
      <c r="K860" s="305"/>
      <c r="L860" s="305"/>
      <c r="M860" s="305"/>
      <c r="N860" s="305"/>
      <c r="O860" s="305"/>
      <c r="P860" s="305"/>
      <c r="Q860" s="305"/>
      <c r="R860" s="305"/>
      <c r="S860" s="127"/>
      <c r="T860" s="305"/>
      <c r="U860" s="305"/>
      <c r="V860" s="305"/>
      <c r="W860" s="305"/>
      <c r="X860" s="305"/>
      <c r="Y860" s="305"/>
      <c r="Z860" s="305"/>
      <c r="AA860" s="305"/>
      <c r="AB860" s="305"/>
      <c r="AC860" s="305"/>
    </row>
    <row r="861" spans="1:29" ht="14.25" x14ac:dyDescent="0.2">
      <c r="A861" s="305"/>
      <c r="B861" s="305"/>
      <c r="C861" s="305"/>
      <c r="D861" s="305"/>
      <c r="E861" s="305"/>
      <c r="F861" s="305"/>
      <c r="G861" s="305"/>
      <c r="H861" s="305"/>
      <c r="I861" s="305"/>
      <c r="J861" s="305"/>
      <c r="K861" s="305"/>
      <c r="L861" s="305"/>
      <c r="M861" s="305"/>
      <c r="N861" s="305"/>
      <c r="O861" s="305"/>
      <c r="P861" s="305"/>
      <c r="Q861" s="305"/>
      <c r="R861" s="305"/>
      <c r="S861" s="127"/>
      <c r="T861" s="305"/>
      <c r="U861" s="305"/>
      <c r="V861" s="305"/>
      <c r="W861" s="305"/>
      <c r="X861" s="305"/>
      <c r="Y861" s="305"/>
      <c r="Z861" s="305"/>
      <c r="AA861" s="305"/>
      <c r="AB861" s="305"/>
      <c r="AC861" s="305"/>
    </row>
    <row r="862" spans="1:29" ht="14.25" x14ac:dyDescent="0.2">
      <c r="A862" s="305"/>
      <c r="B862" s="305"/>
      <c r="C862" s="305"/>
      <c r="D862" s="305"/>
      <c r="E862" s="305"/>
      <c r="F862" s="305"/>
      <c r="G862" s="305"/>
      <c r="H862" s="305"/>
      <c r="I862" s="305"/>
      <c r="J862" s="305"/>
      <c r="K862" s="305"/>
      <c r="L862" s="305"/>
      <c r="M862" s="305"/>
      <c r="N862" s="305"/>
      <c r="O862" s="305"/>
      <c r="P862" s="305"/>
      <c r="Q862" s="305"/>
      <c r="R862" s="305"/>
      <c r="S862" s="127"/>
      <c r="T862" s="305"/>
      <c r="U862" s="305"/>
      <c r="V862" s="305"/>
      <c r="W862" s="305"/>
      <c r="X862" s="305"/>
      <c r="Y862" s="305"/>
      <c r="Z862" s="305"/>
      <c r="AA862" s="305"/>
      <c r="AB862" s="305"/>
      <c r="AC862" s="305"/>
    </row>
    <row r="863" spans="1:29" ht="14.25" x14ac:dyDescent="0.2">
      <c r="A863" s="305"/>
      <c r="B863" s="305"/>
      <c r="C863" s="305"/>
      <c r="D863" s="305"/>
      <c r="E863" s="305"/>
      <c r="F863" s="305"/>
      <c r="G863" s="305"/>
      <c r="H863" s="305"/>
      <c r="I863" s="305"/>
      <c r="J863" s="305"/>
      <c r="K863" s="305"/>
      <c r="L863" s="305"/>
      <c r="M863" s="305"/>
      <c r="N863" s="305"/>
      <c r="O863" s="305"/>
      <c r="P863" s="305"/>
      <c r="Q863" s="305"/>
      <c r="R863" s="305"/>
      <c r="S863" s="127"/>
      <c r="T863" s="305"/>
      <c r="U863" s="305"/>
      <c r="V863" s="305"/>
      <c r="W863" s="305"/>
      <c r="X863" s="305"/>
      <c r="Y863" s="305"/>
      <c r="Z863" s="305"/>
      <c r="AA863" s="305"/>
      <c r="AB863" s="305"/>
      <c r="AC863" s="305"/>
    </row>
    <row r="864" spans="1:29" ht="14.25" x14ac:dyDescent="0.2">
      <c r="A864" s="305"/>
      <c r="B864" s="305"/>
      <c r="C864" s="305"/>
      <c r="D864" s="305"/>
      <c r="E864" s="305"/>
      <c r="F864" s="305"/>
      <c r="G864" s="305"/>
      <c r="H864" s="305"/>
      <c r="I864" s="305"/>
      <c r="J864" s="305"/>
      <c r="K864" s="305"/>
      <c r="L864" s="305"/>
      <c r="M864" s="305"/>
      <c r="N864" s="305"/>
      <c r="O864" s="305"/>
      <c r="P864" s="305"/>
      <c r="Q864" s="305"/>
      <c r="R864" s="305"/>
      <c r="S864" s="127"/>
      <c r="T864" s="305"/>
      <c r="U864" s="305"/>
      <c r="V864" s="305"/>
      <c r="W864" s="305"/>
      <c r="X864" s="305"/>
      <c r="Y864" s="305"/>
      <c r="Z864" s="305"/>
      <c r="AA864" s="305"/>
      <c r="AB864" s="305"/>
      <c r="AC864" s="305"/>
    </row>
    <row r="865" spans="1:29" ht="14.25" x14ac:dyDescent="0.2">
      <c r="A865" s="305"/>
      <c r="B865" s="305"/>
      <c r="C865" s="305"/>
      <c r="D865" s="305"/>
      <c r="E865" s="305"/>
      <c r="F865" s="305"/>
      <c r="G865" s="305"/>
      <c r="H865" s="305"/>
      <c r="I865" s="305"/>
      <c r="J865" s="305"/>
      <c r="K865" s="305"/>
      <c r="L865" s="305"/>
      <c r="M865" s="305"/>
      <c r="N865" s="305"/>
      <c r="O865" s="305"/>
      <c r="P865" s="305"/>
      <c r="Q865" s="305"/>
      <c r="R865" s="305"/>
      <c r="S865" s="127"/>
      <c r="T865" s="305"/>
      <c r="U865" s="305"/>
      <c r="V865" s="305"/>
      <c r="W865" s="305"/>
      <c r="X865" s="305"/>
      <c r="Y865" s="305"/>
      <c r="Z865" s="305"/>
      <c r="AA865" s="305"/>
      <c r="AB865" s="305"/>
      <c r="AC865" s="305"/>
    </row>
    <row r="866" spans="1:29" ht="14.25" x14ac:dyDescent="0.2">
      <c r="A866" s="305"/>
      <c r="B866" s="305"/>
      <c r="C866" s="305"/>
      <c r="D866" s="305"/>
      <c r="E866" s="305"/>
      <c r="F866" s="305"/>
      <c r="G866" s="305"/>
      <c r="H866" s="305"/>
      <c r="I866" s="305"/>
      <c r="J866" s="305"/>
      <c r="K866" s="305"/>
      <c r="L866" s="305"/>
      <c r="M866" s="305"/>
      <c r="N866" s="305"/>
      <c r="O866" s="305"/>
      <c r="P866" s="305"/>
      <c r="Q866" s="305"/>
      <c r="R866" s="305"/>
      <c r="S866" s="127"/>
      <c r="T866" s="305"/>
      <c r="U866" s="305"/>
      <c r="V866" s="305"/>
      <c r="W866" s="305"/>
      <c r="X866" s="305"/>
      <c r="Y866" s="305"/>
      <c r="Z866" s="305"/>
      <c r="AA866" s="305"/>
      <c r="AB866" s="305"/>
      <c r="AC866" s="305"/>
    </row>
    <row r="867" spans="1:29" ht="14.25" x14ac:dyDescent="0.2">
      <c r="A867" s="305"/>
      <c r="B867" s="305"/>
      <c r="C867" s="305"/>
      <c r="D867" s="305"/>
      <c r="E867" s="305"/>
      <c r="F867" s="305"/>
      <c r="G867" s="305"/>
      <c r="H867" s="305"/>
      <c r="I867" s="305"/>
      <c r="J867" s="305"/>
      <c r="K867" s="305"/>
      <c r="L867" s="305"/>
      <c r="M867" s="305"/>
      <c r="N867" s="305"/>
      <c r="O867" s="305"/>
      <c r="P867" s="305"/>
      <c r="Q867" s="305"/>
      <c r="R867" s="305"/>
      <c r="S867" s="127"/>
      <c r="T867" s="305"/>
      <c r="U867" s="305"/>
      <c r="V867" s="305"/>
      <c r="W867" s="305"/>
      <c r="X867" s="305"/>
      <c r="Y867" s="305"/>
      <c r="Z867" s="305"/>
      <c r="AA867" s="305"/>
      <c r="AB867" s="305"/>
      <c r="AC867" s="305"/>
    </row>
    <row r="868" spans="1:29" ht="14.25" x14ac:dyDescent="0.2">
      <c r="A868" s="305"/>
      <c r="B868" s="305"/>
      <c r="C868" s="305"/>
      <c r="D868" s="305"/>
      <c r="E868" s="305"/>
      <c r="F868" s="305"/>
      <c r="G868" s="305"/>
      <c r="H868" s="305"/>
      <c r="I868" s="305"/>
      <c r="J868" s="305"/>
      <c r="K868" s="305"/>
      <c r="L868" s="305"/>
      <c r="M868" s="305"/>
      <c r="N868" s="305"/>
      <c r="O868" s="305"/>
      <c r="P868" s="305"/>
      <c r="Q868" s="305"/>
      <c r="R868" s="305"/>
      <c r="S868" s="127"/>
      <c r="T868" s="305"/>
      <c r="U868" s="305"/>
      <c r="V868" s="305"/>
      <c r="W868" s="305"/>
      <c r="X868" s="305"/>
      <c r="Y868" s="305"/>
      <c r="Z868" s="305"/>
      <c r="AA868" s="305"/>
      <c r="AB868" s="305"/>
      <c r="AC868" s="305"/>
    </row>
    <row r="869" spans="1:29" ht="14.25" x14ac:dyDescent="0.2">
      <c r="A869" s="305"/>
      <c r="B869" s="305"/>
      <c r="C869" s="305"/>
      <c r="D869" s="305"/>
      <c r="E869" s="305"/>
      <c r="F869" s="305"/>
      <c r="G869" s="305"/>
      <c r="H869" s="305"/>
      <c r="I869" s="305"/>
      <c r="J869" s="305"/>
      <c r="K869" s="305"/>
      <c r="L869" s="305"/>
      <c r="M869" s="305"/>
      <c r="N869" s="305"/>
      <c r="O869" s="305"/>
      <c r="P869" s="305"/>
      <c r="Q869" s="305"/>
      <c r="R869" s="305"/>
      <c r="S869" s="127"/>
      <c r="T869" s="305"/>
      <c r="U869" s="305"/>
      <c r="V869" s="305"/>
      <c r="W869" s="305"/>
      <c r="X869" s="305"/>
      <c r="Y869" s="305"/>
      <c r="Z869" s="305"/>
      <c r="AA869" s="305"/>
      <c r="AB869" s="305"/>
      <c r="AC869" s="305"/>
    </row>
    <row r="870" spans="1:29" ht="14.25" x14ac:dyDescent="0.2">
      <c r="A870" s="305"/>
      <c r="B870" s="305"/>
      <c r="C870" s="305"/>
      <c r="D870" s="305"/>
      <c r="E870" s="305"/>
      <c r="F870" s="305"/>
      <c r="G870" s="305"/>
      <c r="H870" s="305"/>
      <c r="I870" s="305"/>
      <c r="J870" s="305"/>
      <c r="K870" s="305"/>
      <c r="L870" s="305"/>
      <c r="M870" s="305"/>
      <c r="N870" s="305"/>
      <c r="O870" s="305"/>
      <c r="P870" s="305"/>
      <c r="Q870" s="305"/>
      <c r="R870" s="305"/>
      <c r="S870" s="127"/>
      <c r="T870" s="305"/>
      <c r="U870" s="305"/>
      <c r="V870" s="305"/>
      <c r="W870" s="305"/>
      <c r="X870" s="305"/>
      <c r="Y870" s="305"/>
      <c r="Z870" s="305"/>
      <c r="AA870" s="305"/>
      <c r="AB870" s="305"/>
      <c r="AC870" s="305"/>
    </row>
    <row r="871" spans="1:29" ht="14.25" x14ac:dyDescent="0.2">
      <c r="A871" s="305"/>
      <c r="B871" s="305"/>
      <c r="C871" s="305"/>
      <c r="D871" s="305"/>
      <c r="E871" s="305"/>
      <c r="F871" s="305"/>
      <c r="G871" s="305"/>
      <c r="H871" s="305"/>
      <c r="I871" s="305"/>
      <c r="J871" s="305"/>
      <c r="K871" s="305"/>
      <c r="L871" s="305"/>
      <c r="M871" s="305"/>
      <c r="N871" s="305"/>
      <c r="O871" s="305"/>
      <c r="P871" s="305"/>
      <c r="Q871" s="305"/>
      <c r="R871" s="305"/>
      <c r="S871" s="127"/>
      <c r="T871" s="305"/>
      <c r="U871" s="305"/>
      <c r="V871" s="305"/>
      <c r="W871" s="305"/>
      <c r="X871" s="305"/>
      <c r="Y871" s="305"/>
      <c r="Z871" s="305"/>
      <c r="AA871" s="305"/>
      <c r="AB871" s="305"/>
      <c r="AC871" s="305"/>
    </row>
    <row r="872" spans="1:29" ht="14.25" x14ac:dyDescent="0.2">
      <c r="A872" s="305"/>
      <c r="B872" s="305"/>
      <c r="C872" s="305"/>
      <c r="D872" s="305"/>
      <c r="E872" s="305"/>
      <c r="F872" s="305"/>
      <c r="G872" s="305"/>
      <c r="H872" s="305"/>
      <c r="I872" s="305"/>
      <c r="J872" s="305"/>
      <c r="K872" s="305"/>
      <c r="L872" s="305"/>
      <c r="M872" s="305"/>
      <c r="N872" s="305"/>
      <c r="O872" s="305"/>
      <c r="P872" s="305"/>
      <c r="Q872" s="305"/>
      <c r="R872" s="305"/>
      <c r="S872" s="127"/>
      <c r="T872" s="305"/>
      <c r="U872" s="305"/>
      <c r="V872" s="305"/>
      <c r="W872" s="305"/>
      <c r="X872" s="305"/>
      <c r="Y872" s="305"/>
      <c r="Z872" s="305"/>
      <c r="AA872" s="305"/>
      <c r="AB872" s="305"/>
      <c r="AC872" s="305"/>
    </row>
    <row r="873" spans="1:29" ht="14.25" x14ac:dyDescent="0.2">
      <c r="A873" s="305"/>
      <c r="B873" s="305"/>
      <c r="C873" s="305"/>
      <c r="D873" s="305"/>
      <c r="E873" s="305"/>
      <c r="F873" s="305"/>
      <c r="G873" s="305"/>
      <c r="H873" s="305"/>
      <c r="I873" s="305"/>
      <c r="J873" s="305"/>
      <c r="K873" s="305"/>
      <c r="L873" s="305"/>
      <c r="M873" s="305"/>
      <c r="N873" s="305"/>
      <c r="O873" s="305"/>
      <c r="P873" s="305"/>
      <c r="Q873" s="305"/>
      <c r="R873" s="305"/>
      <c r="S873" s="127"/>
      <c r="T873" s="305"/>
      <c r="U873" s="305"/>
      <c r="V873" s="305"/>
      <c r="W873" s="305"/>
      <c r="X873" s="305"/>
      <c r="Y873" s="305"/>
      <c r="Z873" s="305"/>
      <c r="AA873" s="305"/>
      <c r="AB873" s="305"/>
      <c r="AC873" s="305"/>
    </row>
    <row r="874" spans="1:29" ht="14.25" x14ac:dyDescent="0.2">
      <c r="A874" s="305"/>
      <c r="B874" s="305"/>
      <c r="C874" s="305"/>
      <c r="D874" s="305"/>
      <c r="E874" s="305"/>
      <c r="F874" s="305"/>
      <c r="G874" s="305"/>
      <c r="H874" s="305"/>
      <c r="I874" s="305"/>
      <c r="J874" s="305"/>
      <c r="K874" s="305"/>
      <c r="L874" s="305"/>
      <c r="M874" s="305"/>
      <c r="N874" s="305"/>
      <c r="O874" s="305"/>
      <c r="P874" s="305"/>
      <c r="Q874" s="305"/>
      <c r="R874" s="305"/>
      <c r="S874" s="127"/>
      <c r="T874" s="305"/>
      <c r="U874" s="305"/>
      <c r="V874" s="305"/>
      <c r="W874" s="305"/>
      <c r="X874" s="305"/>
      <c r="Y874" s="305"/>
      <c r="Z874" s="305"/>
      <c r="AA874" s="305"/>
      <c r="AB874" s="305"/>
      <c r="AC874" s="305"/>
    </row>
    <row r="875" spans="1:29" ht="14.25" x14ac:dyDescent="0.2">
      <c r="A875" s="305"/>
      <c r="B875" s="305"/>
      <c r="C875" s="305"/>
      <c r="D875" s="305"/>
      <c r="E875" s="305"/>
      <c r="F875" s="305"/>
      <c r="G875" s="305"/>
      <c r="H875" s="305"/>
      <c r="I875" s="305"/>
      <c r="J875" s="305"/>
      <c r="K875" s="305"/>
      <c r="L875" s="305"/>
      <c r="M875" s="305"/>
      <c r="N875" s="305"/>
      <c r="O875" s="305"/>
      <c r="P875" s="305"/>
      <c r="Q875" s="305"/>
      <c r="R875" s="305"/>
      <c r="S875" s="127"/>
      <c r="T875" s="305"/>
      <c r="U875" s="305"/>
      <c r="V875" s="305"/>
      <c r="W875" s="305"/>
      <c r="X875" s="305"/>
      <c r="Y875" s="305"/>
      <c r="Z875" s="305"/>
      <c r="AA875" s="305"/>
      <c r="AB875" s="305"/>
      <c r="AC875" s="305"/>
    </row>
    <row r="876" spans="1:29" ht="14.25" x14ac:dyDescent="0.2">
      <c r="A876" s="305"/>
      <c r="B876" s="305"/>
      <c r="C876" s="305"/>
      <c r="D876" s="305"/>
      <c r="E876" s="305"/>
      <c r="F876" s="305"/>
      <c r="G876" s="305"/>
      <c r="H876" s="305"/>
      <c r="I876" s="305"/>
      <c r="J876" s="305"/>
      <c r="K876" s="305"/>
      <c r="L876" s="305"/>
      <c r="M876" s="305"/>
      <c r="N876" s="305"/>
      <c r="O876" s="305"/>
      <c r="P876" s="305"/>
      <c r="Q876" s="305"/>
      <c r="R876" s="305"/>
      <c r="S876" s="127"/>
      <c r="T876" s="305"/>
      <c r="U876" s="305"/>
      <c r="V876" s="305"/>
      <c r="W876" s="305"/>
      <c r="X876" s="305"/>
      <c r="Y876" s="305"/>
      <c r="Z876" s="305"/>
      <c r="AA876" s="305"/>
      <c r="AB876" s="305"/>
      <c r="AC876" s="305"/>
    </row>
    <row r="877" spans="1:29" ht="14.25" x14ac:dyDescent="0.2">
      <c r="A877" s="305"/>
      <c r="B877" s="305"/>
      <c r="C877" s="305"/>
      <c r="D877" s="305"/>
      <c r="E877" s="305"/>
      <c r="F877" s="305"/>
      <c r="G877" s="305"/>
      <c r="H877" s="305"/>
      <c r="I877" s="305"/>
      <c r="J877" s="305"/>
      <c r="K877" s="305"/>
      <c r="L877" s="305"/>
      <c r="M877" s="305"/>
      <c r="N877" s="305"/>
      <c r="O877" s="305"/>
      <c r="P877" s="305"/>
      <c r="Q877" s="305"/>
      <c r="R877" s="305"/>
      <c r="S877" s="127"/>
      <c r="T877" s="305"/>
      <c r="U877" s="305"/>
      <c r="V877" s="305"/>
      <c r="W877" s="305"/>
      <c r="X877" s="305"/>
      <c r="Y877" s="305"/>
      <c r="Z877" s="305"/>
      <c r="AA877" s="305"/>
      <c r="AB877" s="305"/>
      <c r="AC877" s="305"/>
    </row>
    <row r="878" spans="1:29" ht="14.25" x14ac:dyDescent="0.2">
      <c r="A878" s="305"/>
      <c r="B878" s="305"/>
      <c r="C878" s="305"/>
      <c r="D878" s="305"/>
      <c r="E878" s="305"/>
      <c r="F878" s="305"/>
      <c r="G878" s="305"/>
      <c r="H878" s="305"/>
      <c r="I878" s="305"/>
      <c r="J878" s="305"/>
      <c r="K878" s="305"/>
      <c r="L878" s="305"/>
      <c r="M878" s="305"/>
      <c r="N878" s="305"/>
      <c r="O878" s="305"/>
      <c r="P878" s="305"/>
      <c r="Q878" s="305"/>
      <c r="R878" s="305"/>
      <c r="S878" s="127"/>
      <c r="T878" s="305"/>
      <c r="U878" s="305"/>
      <c r="V878" s="305"/>
      <c r="W878" s="305"/>
      <c r="X878" s="305"/>
      <c r="Y878" s="305"/>
      <c r="Z878" s="305"/>
      <c r="AA878" s="305"/>
      <c r="AB878" s="305"/>
      <c r="AC878" s="305"/>
    </row>
    <row r="879" spans="1:29" ht="14.25" x14ac:dyDescent="0.2">
      <c r="A879" s="305"/>
      <c r="B879" s="305"/>
      <c r="C879" s="305"/>
      <c r="D879" s="305"/>
      <c r="E879" s="305"/>
      <c r="F879" s="305"/>
      <c r="G879" s="305"/>
      <c r="H879" s="305"/>
      <c r="I879" s="305"/>
      <c r="J879" s="305"/>
      <c r="K879" s="305"/>
      <c r="L879" s="305"/>
      <c r="M879" s="305"/>
      <c r="N879" s="305"/>
      <c r="O879" s="305"/>
      <c r="P879" s="305"/>
      <c r="Q879" s="305"/>
      <c r="R879" s="305"/>
      <c r="S879" s="127"/>
      <c r="T879" s="305"/>
      <c r="U879" s="305"/>
      <c r="V879" s="305"/>
      <c r="W879" s="305"/>
      <c r="X879" s="305"/>
      <c r="Y879" s="305"/>
      <c r="Z879" s="305"/>
      <c r="AA879" s="305"/>
      <c r="AB879" s="305"/>
      <c r="AC879" s="305"/>
    </row>
    <row r="880" spans="1:29" ht="14.25" x14ac:dyDescent="0.2">
      <c r="A880" s="305"/>
      <c r="B880" s="305"/>
      <c r="C880" s="305"/>
      <c r="D880" s="305"/>
      <c r="E880" s="305"/>
      <c r="F880" s="305"/>
      <c r="G880" s="305"/>
      <c r="H880" s="305"/>
      <c r="I880" s="305"/>
      <c r="J880" s="305"/>
      <c r="K880" s="305"/>
      <c r="L880" s="305"/>
      <c r="M880" s="305"/>
      <c r="N880" s="305"/>
      <c r="O880" s="305"/>
      <c r="P880" s="305"/>
      <c r="Q880" s="305"/>
      <c r="R880" s="305"/>
      <c r="S880" s="127"/>
      <c r="T880" s="305"/>
      <c r="U880" s="305"/>
      <c r="V880" s="305"/>
      <c r="W880" s="305"/>
      <c r="X880" s="305"/>
      <c r="Y880" s="305"/>
      <c r="Z880" s="305"/>
      <c r="AA880" s="305"/>
      <c r="AB880" s="305"/>
      <c r="AC880" s="305"/>
    </row>
    <row r="881" spans="1:29" ht="14.25" x14ac:dyDescent="0.2">
      <c r="A881" s="305"/>
      <c r="B881" s="305"/>
      <c r="C881" s="305"/>
      <c r="D881" s="305"/>
      <c r="E881" s="305"/>
      <c r="F881" s="305"/>
      <c r="G881" s="305"/>
      <c r="H881" s="305"/>
      <c r="I881" s="305"/>
      <c r="J881" s="305"/>
      <c r="K881" s="305"/>
      <c r="L881" s="305"/>
      <c r="M881" s="305"/>
      <c r="N881" s="305"/>
      <c r="O881" s="305"/>
      <c r="P881" s="305"/>
      <c r="Q881" s="305"/>
      <c r="R881" s="305"/>
      <c r="S881" s="127"/>
      <c r="T881" s="305"/>
      <c r="U881" s="305"/>
      <c r="V881" s="305"/>
      <c r="W881" s="305"/>
      <c r="X881" s="305"/>
      <c r="Y881" s="305"/>
      <c r="Z881" s="305"/>
      <c r="AA881" s="305"/>
      <c r="AB881" s="305"/>
      <c r="AC881" s="305"/>
    </row>
    <row r="882" spans="1:29" ht="14.25" x14ac:dyDescent="0.2">
      <c r="A882" s="305"/>
      <c r="B882" s="305"/>
      <c r="C882" s="305"/>
      <c r="D882" s="305"/>
      <c r="E882" s="305"/>
      <c r="F882" s="305"/>
      <c r="G882" s="305"/>
      <c r="H882" s="305"/>
      <c r="I882" s="305"/>
      <c r="J882" s="305"/>
      <c r="K882" s="305"/>
      <c r="L882" s="305"/>
      <c r="M882" s="305"/>
      <c r="N882" s="305"/>
      <c r="O882" s="305"/>
      <c r="P882" s="305"/>
      <c r="Q882" s="305"/>
      <c r="R882" s="305"/>
      <c r="S882" s="127"/>
      <c r="T882" s="305"/>
      <c r="U882" s="305"/>
      <c r="V882" s="305"/>
      <c r="W882" s="305"/>
      <c r="X882" s="305"/>
      <c r="Y882" s="305"/>
      <c r="Z882" s="305"/>
      <c r="AA882" s="305"/>
      <c r="AB882" s="305"/>
      <c r="AC882" s="305"/>
    </row>
    <row r="883" spans="1:29" ht="14.25" x14ac:dyDescent="0.2">
      <c r="A883" s="305"/>
      <c r="B883" s="305"/>
      <c r="C883" s="305"/>
      <c r="D883" s="305"/>
      <c r="E883" s="305"/>
      <c r="F883" s="305"/>
      <c r="G883" s="305"/>
      <c r="H883" s="305"/>
      <c r="I883" s="305"/>
      <c r="J883" s="305"/>
      <c r="K883" s="305"/>
      <c r="L883" s="305"/>
      <c r="M883" s="305"/>
      <c r="N883" s="305"/>
      <c r="O883" s="305"/>
      <c r="P883" s="305"/>
      <c r="Q883" s="305"/>
      <c r="R883" s="305"/>
      <c r="S883" s="127"/>
      <c r="T883" s="305"/>
      <c r="U883" s="305"/>
      <c r="V883" s="305"/>
      <c r="W883" s="305"/>
      <c r="X883" s="305"/>
      <c r="Y883" s="305"/>
      <c r="Z883" s="305"/>
      <c r="AA883" s="305"/>
      <c r="AB883" s="305"/>
      <c r="AC883" s="305"/>
    </row>
    <row r="884" spans="1:29" ht="14.25" x14ac:dyDescent="0.2">
      <c r="A884" s="305"/>
      <c r="B884" s="305"/>
      <c r="C884" s="305"/>
      <c r="D884" s="305"/>
      <c r="E884" s="305"/>
      <c r="F884" s="305"/>
      <c r="G884" s="305"/>
      <c r="H884" s="305"/>
      <c r="I884" s="305"/>
      <c r="J884" s="305"/>
      <c r="K884" s="305"/>
      <c r="L884" s="305"/>
      <c r="M884" s="305"/>
      <c r="N884" s="305"/>
      <c r="O884" s="305"/>
      <c r="P884" s="305"/>
      <c r="Q884" s="305"/>
      <c r="R884" s="305"/>
      <c r="S884" s="127"/>
      <c r="T884" s="305"/>
      <c r="U884" s="305"/>
      <c r="V884" s="305"/>
      <c r="W884" s="305"/>
      <c r="X884" s="305"/>
      <c r="Y884" s="305"/>
      <c r="Z884" s="305"/>
      <c r="AA884" s="305"/>
      <c r="AB884" s="305"/>
      <c r="AC884" s="305"/>
    </row>
    <row r="885" spans="1:29" ht="14.25" x14ac:dyDescent="0.2">
      <c r="A885" s="305"/>
      <c r="B885" s="305"/>
      <c r="C885" s="305"/>
      <c r="D885" s="305"/>
      <c r="E885" s="305"/>
      <c r="F885" s="305"/>
      <c r="G885" s="305"/>
      <c r="H885" s="305"/>
      <c r="I885" s="305"/>
      <c r="J885" s="305"/>
      <c r="K885" s="305"/>
      <c r="L885" s="305"/>
      <c r="M885" s="305"/>
      <c r="N885" s="305"/>
      <c r="O885" s="305"/>
      <c r="P885" s="305"/>
      <c r="Q885" s="305"/>
      <c r="R885" s="305"/>
      <c r="S885" s="127"/>
      <c r="T885" s="305"/>
      <c r="U885" s="305"/>
      <c r="V885" s="305"/>
      <c r="W885" s="305"/>
      <c r="X885" s="305"/>
      <c r="Y885" s="305"/>
      <c r="Z885" s="305"/>
      <c r="AA885" s="305"/>
      <c r="AB885" s="305"/>
      <c r="AC885" s="305"/>
    </row>
    <row r="886" spans="1:29" ht="14.25" x14ac:dyDescent="0.2">
      <c r="A886" s="305"/>
      <c r="B886" s="305"/>
      <c r="C886" s="305"/>
      <c r="D886" s="305"/>
      <c r="E886" s="305"/>
      <c r="F886" s="305"/>
      <c r="G886" s="305"/>
      <c r="H886" s="305"/>
      <c r="I886" s="305"/>
      <c r="J886" s="305"/>
      <c r="K886" s="305"/>
      <c r="L886" s="305"/>
      <c r="M886" s="305"/>
      <c r="N886" s="305"/>
      <c r="O886" s="305"/>
      <c r="P886" s="305"/>
      <c r="Q886" s="305"/>
      <c r="R886" s="305"/>
      <c r="S886" s="127"/>
      <c r="T886" s="305"/>
      <c r="U886" s="305"/>
      <c r="V886" s="305"/>
      <c r="W886" s="305"/>
      <c r="X886" s="305"/>
      <c r="Y886" s="305"/>
      <c r="Z886" s="305"/>
      <c r="AA886" s="305"/>
      <c r="AB886" s="305"/>
      <c r="AC886" s="305"/>
    </row>
    <row r="887" spans="1:29" ht="14.25" x14ac:dyDescent="0.2">
      <c r="A887" s="305"/>
      <c r="B887" s="305"/>
      <c r="C887" s="305"/>
      <c r="D887" s="305"/>
      <c r="E887" s="305"/>
      <c r="F887" s="305"/>
      <c r="G887" s="305"/>
      <c r="H887" s="305"/>
      <c r="I887" s="305"/>
      <c r="J887" s="305"/>
      <c r="K887" s="305"/>
      <c r="L887" s="305"/>
      <c r="M887" s="305"/>
      <c r="N887" s="305"/>
      <c r="O887" s="305"/>
      <c r="P887" s="305"/>
      <c r="Q887" s="305"/>
      <c r="R887" s="305"/>
      <c r="S887" s="127"/>
      <c r="T887" s="305"/>
      <c r="U887" s="305"/>
      <c r="V887" s="305"/>
      <c r="W887" s="305"/>
      <c r="X887" s="305"/>
      <c r="Y887" s="305"/>
      <c r="Z887" s="305"/>
      <c r="AA887" s="305"/>
      <c r="AB887" s="305"/>
      <c r="AC887" s="305"/>
    </row>
    <row r="888" spans="1:29" ht="14.25" x14ac:dyDescent="0.2">
      <c r="A888" s="305"/>
      <c r="B888" s="305"/>
      <c r="C888" s="305"/>
      <c r="D888" s="305"/>
      <c r="E888" s="305"/>
      <c r="F888" s="305"/>
      <c r="G888" s="305"/>
      <c r="H888" s="305"/>
      <c r="I888" s="305"/>
      <c r="J888" s="305"/>
      <c r="K888" s="305"/>
      <c r="L888" s="305"/>
      <c r="M888" s="305"/>
      <c r="N888" s="305"/>
      <c r="O888" s="305"/>
      <c r="P888" s="305"/>
      <c r="Q888" s="305"/>
      <c r="R888" s="305"/>
      <c r="S888" s="127"/>
      <c r="T888" s="305"/>
      <c r="U888" s="305"/>
      <c r="V888" s="305"/>
      <c r="W888" s="305"/>
      <c r="X888" s="305"/>
      <c r="Y888" s="305"/>
      <c r="Z888" s="305"/>
      <c r="AA888" s="305"/>
      <c r="AB888" s="305"/>
      <c r="AC888" s="305"/>
    </row>
    <row r="889" spans="1:29" ht="14.25" x14ac:dyDescent="0.2">
      <c r="A889" s="305"/>
      <c r="B889" s="305"/>
      <c r="C889" s="305"/>
      <c r="D889" s="305"/>
      <c r="E889" s="305"/>
      <c r="F889" s="305"/>
      <c r="G889" s="305"/>
      <c r="H889" s="305"/>
      <c r="I889" s="305"/>
      <c r="J889" s="305"/>
      <c r="K889" s="305"/>
      <c r="L889" s="305"/>
      <c r="M889" s="305"/>
      <c r="N889" s="305"/>
      <c r="O889" s="305"/>
      <c r="P889" s="305"/>
      <c r="Q889" s="305"/>
      <c r="R889" s="305"/>
      <c r="S889" s="127"/>
      <c r="T889" s="305"/>
      <c r="U889" s="305"/>
      <c r="V889" s="305"/>
      <c r="W889" s="305"/>
      <c r="X889" s="305"/>
      <c r="Y889" s="305"/>
      <c r="Z889" s="305"/>
      <c r="AA889" s="305"/>
      <c r="AB889" s="305"/>
      <c r="AC889" s="305"/>
    </row>
    <row r="890" spans="1:29" ht="14.25" x14ac:dyDescent="0.2">
      <c r="A890" s="305"/>
      <c r="B890" s="305"/>
      <c r="C890" s="305"/>
      <c r="D890" s="305"/>
      <c r="E890" s="305"/>
      <c r="F890" s="305"/>
      <c r="G890" s="305"/>
      <c r="H890" s="305"/>
      <c r="I890" s="305"/>
      <c r="J890" s="305"/>
      <c r="K890" s="305"/>
      <c r="L890" s="305"/>
      <c r="M890" s="305"/>
      <c r="N890" s="305"/>
      <c r="O890" s="305"/>
      <c r="P890" s="305"/>
      <c r="Q890" s="305"/>
      <c r="R890" s="305"/>
      <c r="S890" s="127"/>
      <c r="T890" s="305"/>
      <c r="U890" s="305"/>
      <c r="V890" s="305"/>
      <c r="W890" s="305"/>
      <c r="X890" s="305"/>
      <c r="Y890" s="305"/>
      <c r="Z890" s="305"/>
      <c r="AA890" s="305"/>
      <c r="AB890" s="305"/>
      <c r="AC890" s="305"/>
    </row>
    <row r="891" spans="1:29" ht="14.25" x14ac:dyDescent="0.2">
      <c r="A891" s="305"/>
      <c r="B891" s="305"/>
      <c r="C891" s="305"/>
      <c r="D891" s="305"/>
      <c r="E891" s="305"/>
      <c r="F891" s="305"/>
      <c r="G891" s="305"/>
      <c r="H891" s="305"/>
      <c r="I891" s="305"/>
      <c r="J891" s="305"/>
      <c r="K891" s="305"/>
      <c r="L891" s="305"/>
      <c r="M891" s="305"/>
      <c r="N891" s="305"/>
      <c r="O891" s="305"/>
      <c r="P891" s="305"/>
      <c r="Q891" s="305"/>
      <c r="R891" s="305"/>
      <c r="S891" s="127"/>
      <c r="T891" s="305"/>
      <c r="U891" s="305"/>
      <c r="V891" s="305"/>
      <c r="W891" s="305"/>
      <c r="X891" s="305"/>
      <c r="Y891" s="305"/>
      <c r="Z891" s="305"/>
      <c r="AA891" s="305"/>
      <c r="AB891" s="305"/>
      <c r="AC891" s="305"/>
    </row>
    <row r="892" spans="1:29" ht="14.25" x14ac:dyDescent="0.2">
      <c r="A892" s="305"/>
      <c r="B892" s="305"/>
      <c r="C892" s="305"/>
      <c r="D892" s="305"/>
      <c r="E892" s="305"/>
      <c r="F892" s="305"/>
      <c r="G892" s="305"/>
      <c r="H892" s="305"/>
      <c r="I892" s="305"/>
      <c r="J892" s="305"/>
      <c r="K892" s="305"/>
      <c r="L892" s="305"/>
      <c r="M892" s="305"/>
      <c r="N892" s="305"/>
      <c r="O892" s="305"/>
      <c r="P892" s="305"/>
      <c r="Q892" s="305"/>
      <c r="R892" s="305"/>
      <c r="S892" s="127"/>
      <c r="T892" s="305"/>
      <c r="U892" s="305"/>
      <c r="V892" s="305"/>
      <c r="W892" s="305"/>
      <c r="X892" s="305"/>
      <c r="Y892" s="305"/>
      <c r="Z892" s="305"/>
      <c r="AA892" s="305"/>
      <c r="AB892" s="305"/>
      <c r="AC892" s="305"/>
    </row>
    <row r="893" spans="1:29" ht="14.25" x14ac:dyDescent="0.2">
      <c r="A893" s="305"/>
      <c r="B893" s="305"/>
      <c r="C893" s="305"/>
      <c r="D893" s="305"/>
      <c r="E893" s="305"/>
      <c r="F893" s="305"/>
      <c r="G893" s="305"/>
      <c r="H893" s="305"/>
      <c r="I893" s="305"/>
      <c r="J893" s="305"/>
      <c r="K893" s="305"/>
      <c r="L893" s="305"/>
      <c r="M893" s="305"/>
      <c r="N893" s="305"/>
      <c r="O893" s="305"/>
      <c r="P893" s="305"/>
      <c r="Q893" s="305"/>
      <c r="R893" s="305"/>
      <c r="S893" s="127"/>
      <c r="T893" s="305"/>
      <c r="U893" s="305"/>
      <c r="V893" s="305"/>
      <c r="W893" s="305"/>
      <c r="X893" s="305"/>
      <c r="Y893" s="305"/>
      <c r="Z893" s="305"/>
      <c r="AA893" s="305"/>
      <c r="AB893" s="305"/>
      <c r="AC893" s="305"/>
    </row>
    <row r="894" spans="1:29" ht="14.25" x14ac:dyDescent="0.2">
      <c r="A894" s="305"/>
      <c r="B894" s="305"/>
      <c r="C894" s="305"/>
      <c r="D894" s="305"/>
      <c r="E894" s="305"/>
      <c r="F894" s="305"/>
      <c r="G894" s="305"/>
      <c r="H894" s="305"/>
      <c r="I894" s="305"/>
      <c r="J894" s="305"/>
      <c r="K894" s="305"/>
      <c r="L894" s="305"/>
      <c r="M894" s="305"/>
      <c r="N894" s="305"/>
      <c r="O894" s="305"/>
      <c r="P894" s="305"/>
      <c r="Q894" s="305"/>
      <c r="R894" s="305"/>
      <c r="S894" s="127"/>
      <c r="T894" s="305"/>
      <c r="U894" s="305"/>
      <c r="V894" s="305"/>
      <c r="W894" s="305"/>
      <c r="X894" s="305"/>
      <c r="Y894" s="305"/>
      <c r="Z894" s="305"/>
      <c r="AA894" s="305"/>
      <c r="AB894" s="305"/>
      <c r="AC894" s="305"/>
    </row>
    <row r="895" spans="1:29" ht="14.25" x14ac:dyDescent="0.2">
      <c r="A895" s="305"/>
      <c r="B895" s="305"/>
      <c r="C895" s="305"/>
      <c r="D895" s="305"/>
      <c r="E895" s="305"/>
      <c r="F895" s="305"/>
      <c r="G895" s="305"/>
      <c r="H895" s="305"/>
      <c r="I895" s="305"/>
      <c r="J895" s="305"/>
      <c r="K895" s="305"/>
      <c r="L895" s="305"/>
      <c r="M895" s="305"/>
      <c r="N895" s="305"/>
      <c r="O895" s="305"/>
      <c r="P895" s="305"/>
      <c r="Q895" s="305"/>
      <c r="R895" s="305"/>
      <c r="S895" s="127"/>
      <c r="T895" s="305"/>
      <c r="U895" s="305"/>
      <c r="V895" s="305"/>
      <c r="W895" s="305"/>
      <c r="X895" s="305"/>
      <c r="Y895" s="305"/>
      <c r="Z895" s="305"/>
      <c r="AA895" s="305"/>
      <c r="AB895" s="305"/>
      <c r="AC895" s="305"/>
    </row>
    <row r="896" spans="1:29" ht="14.25" x14ac:dyDescent="0.2">
      <c r="A896" s="305"/>
      <c r="B896" s="305"/>
      <c r="C896" s="305"/>
      <c r="D896" s="305"/>
      <c r="E896" s="305"/>
      <c r="F896" s="305"/>
      <c r="G896" s="305"/>
      <c r="H896" s="305"/>
      <c r="I896" s="305"/>
      <c r="J896" s="305"/>
      <c r="K896" s="305"/>
      <c r="L896" s="305"/>
      <c r="M896" s="305"/>
      <c r="N896" s="305"/>
      <c r="O896" s="305"/>
      <c r="P896" s="305"/>
      <c r="Q896" s="305"/>
      <c r="R896" s="305"/>
      <c r="S896" s="127"/>
      <c r="T896" s="305"/>
      <c r="U896" s="305"/>
      <c r="V896" s="305"/>
      <c r="W896" s="305"/>
      <c r="X896" s="305"/>
      <c r="Y896" s="305"/>
      <c r="Z896" s="305"/>
      <c r="AA896" s="305"/>
      <c r="AB896" s="305"/>
      <c r="AC896" s="305"/>
    </row>
    <row r="897" spans="1:29" ht="14.25" x14ac:dyDescent="0.2">
      <c r="A897" s="305"/>
      <c r="B897" s="305"/>
      <c r="C897" s="305"/>
      <c r="D897" s="305"/>
      <c r="E897" s="305"/>
      <c r="F897" s="305"/>
      <c r="G897" s="305"/>
      <c r="H897" s="305"/>
      <c r="I897" s="305"/>
      <c r="J897" s="305"/>
      <c r="K897" s="305"/>
      <c r="L897" s="305"/>
      <c r="M897" s="305"/>
      <c r="N897" s="305"/>
      <c r="O897" s="305"/>
      <c r="P897" s="305"/>
      <c r="Q897" s="305"/>
      <c r="R897" s="305"/>
      <c r="S897" s="127"/>
      <c r="T897" s="305"/>
      <c r="U897" s="305"/>
      <c r="V897" s="305"/>
      <c r="W897" s="305"/>
      <c r="X897" s="305"/>
      <c r="Y897" s="305"/>
      <c r="Z897" s="305"/>
      <c r="AA897" s="305"/>
      <c r="AB897" s="305"/>
      <c r="AC897" s="305"/>
    </row>
    <row r="898" spans="1:29" ht="14.25" x14ac:dyDescent="0.2">
      <c r="A898" s="305"/>
      <c r="B898" s="305"/>
      <c r="C898" s="305"/>
      <c r="D898" s="305"/>
      <c r="E898" s="305"/>
      <c r="F898" s="305"/>
      <c r="G898" s="305"/>
      <c r="H898" s="305"/>
      <c r="I898" s="305"/>
      <c r="J898" s="305"/>
      <c r="K898" s="305"/>
      <c r="L898" s="305"/>
      <c r="M898" s="305"/>
      <c r="N898" s="305"/>
      <c r="O898" s="305"/>
      <c r="P898" s="305"/>
      <c r="Q898" s="305"/>
      <c r="R898" s="305"/>
      <c r="S898" s="127"/>
      <c r="T898" s="305"/>
      <c r="U898" s="305"/>
      <c r="V898" s="305"/>
      <c r="W898" s="305"/>
      <c r="X898" s="305"/>
      <c r="Y898" s="305"/>
      <c r="Z898" s="305"/>
      <c r="AA898" s="305"/>
      <c r="AB898" s="305"/>
      <c r="AC898" s="305"/>
    </row>
    <row r="899" spans="1:29" ht="14.25" x14ac:dyDescent="0.2">
      <c r="A899" s="305"/>
      <c r="B899" s="305"/>
      <c r="C899" s="305"/>
      <c r="D899" s="305"/>
      <c r="E899" s="305"/>
      <c r="F899" s="305"/>
      <c r="G899" s="305"/>
      <c r="H899" s="305"/>
      <c r="I899" s="305"/>
      <c r="J899" s="305"/>
      <c r="K899" s="305"/>
      <c r="L899" s="305"/>
      <c r="M899" s="305"/>
      <c r="N899" s="305"/>
      <c r="O899" s="305"/>
      <c r="P899" s="305"/>
      <c r="Q899" s="305"/>
      <c r="R899" s="305"/>
      <c r="S899" s="127"/>
      <c r="T899" s="305"/>
      <c r="U899" s="305"/>
      <c r="V899" s="305"/>
      <c r="W899" s="305"/>
      <c r="X899" s="305"/>
      <c r="Y899" s="305"/>
      <c r="Z899" s="305"/>
      <c r="AA899" s="305"/>
      <c r="AB899" s="305"/>
      <c r="AC899" s="305"/>
    </row>
    <row r="900" spans="1:29" ht="14.25" x14ac:dyDescent="0.2">
      <c r="A900" s="305"/>
      <c r="B900" s="305"/>
      <c r="C900" s="305"/>
      <c r="D900" s="305"/>
      <c r="E900" s="305"/>
      <c r="F900" s="305"/>
      <c r="G900" s="305"/>
      <c r="H900" s="305"/>
      <c r="I900" s="305"/>
      <c r="J900" s="305"/>
      <c r="K900" s="305"/>
      <c r="L900" s="305"/>
      <c r="M900" s="305"/>
      <c r="N900" s="305"/>
      <c r="O900" s="305"/>
      <c r="P900" s="305"/>
      <c r="Q900" s="305"/>
      <c r="R900" s="305"/>
      <c r="S900" s="127"/>
      <c r="T900" s="305"/>
      <c r="U900" s="305"/>
      <c r="V900" s="305"/>
      <c r="W900" s="305"/>
      <c r="X900" s="305"/>
      <c r="Y900" s="305"/>
      <c r="Z900" s="305"/>
      <c r="AA900" s="305"/>
      <c r="AB900" s="305"/>
      <c r="AC900" s="305"/>
    </row>
    <row r="901" spans="1:29" ht="14.25" x14ac:dyDescent="0.2">
      <c r="A901" s="305"/>
      <c r="B901" s="305"/>
      <c r="C901" s="305"/>
      <c r="D901" s="305"/>
      <c r="E901" s="305"/>
      <c r="F901" s="305"/>
      <c r="G901" s="305"/>
      <c r="H901" s="305"/>
      <c r="I901" s="305"/>
      <c r="J901" s="305"/>
      <c r="K901" s="305"/>
      <c r="L901" s="305"/>
      <c r="M901" s="305"/>
      <c r="N901" s="305"/>
      <c r="O901" s="305"/>
      <c r="P901" s="305"/>
      <c r="Q901" s="305"/>
      <c r="R901" s="305"/>
      <c r="S901" s="127"/>
      <c r="T901" s="305"/>
      <c r="U901" s="305"/>
      <c r="V901" s="305"/>
      <c r="W901" s="305"/>
      <c r="X901" s="305"/>
      <c r="Y901" s="305"/>
      <c r="Z901" s="305"/>
      <c r="AA901" s="305"/>
      <c r="AB901" s="305"/>
      <c r="AC901" s="305"/>
    </row>
    <row r="902" spans="1:29" ht="14.25" x14ac:dyDescent="0.2">
      <c r="A902" s="305"/>
      <c r="B902" s="305"/>
      <c r="C902" s="305"/>
      <c r="D902" s="305"/>
      <c r="E902" s="305"/>
      <c r="F902" s="305"/>
      <c r="G902" s="305"/>
      <c r="H902" s="305"/>
      <c r="I902" s="305"/>
      <c r="J902" s="305"/>
      <c r="K902" s="305"/>
      <c r="L902" s="305"/>
      <c r="M902" s="305"/>
      <c r="N902" s="305"/>
      <c r="O902" s="305"/>
      <c r="P902" s="305"/>
      <c r="Q902" s="305"/>
      <c r="R902" s="305"/>
      <c r="S902" s="127"/>
      <c r="T902" s="305"/>
      <c r="U902" s="305"/>
      <c r="V902" s="305"/>
      <c r="W902" s="305"/>
      <c r="X902" s="305"/>
      <c r="Y902" s="305"/>
      <c r="Z902" s="305"/>
      <c r="AA902" s="305"/>
      <c r="AB902" s="305"/>
      <c r="AC902" s="305"/>
    </row>
    <row r="903" spans="1:29" ht="14.25" x14ac:dyDescent="0.2">
      <c r="A903" s="305"/>
      <c r="B903" s="305"/>
      <c r="C903" s="305"/>
      <c r="D903" s="305"/>
      <c r="E903" s="305"/>
      <c r="F903" s="305"/>
      <c r="G903" s="305"/>
      <c r="H903" s="305"/>
      <c r="I903" s="305"/>
      <c r="J903" s="305"/>
      <c r="K903" s="305"/>
      <c r="L903" s="305"/>
      <c r="M903" s="305"/>
      <c r="N903" s="305"/>
      <c r="O903" s="305"/>
      <c r="P903" s="305"/>
      <c r="Q903" s="305"/>
      <c r="R903" s="305"/>
      <c r="S903" s="127"/>
      <c r="T903" s="305"/>
      <c r="U903" s="305"/>
      <c r="V903" s="305"/>
      <c r="W903" s="305"/>
      <c r="X903" s="305"/>
      <c r="Y903" s="305"/>
      <c r="Z903" s="305"/>
      <c r="AA903" s="305"/>
      <c r="AB903" s="305"/>
      <c r="AC903" s="305"/>
    </row>
    <row r="904" spans="1:29" ht="14.25" x14ac:dyDescent="0.2">
      <c r="A904" s="305"/>
      <c r="B904" s="305"/>
      <c r="C904" s="305"/>
      <c r="D904" s="305"/>
      <c r="E904" s="305"/>
      <c r="F904" s="305"/>
      <c r="G904" s="305"/>
      <c r="H904" s="305"/>
      <c r="I904" s="305"/>
      <c r="J904" s="305"/>
      <c r="K904" s="305"/>
      <c r="L904" s="305"/>
      <c r="M904" s="305"/>
      <c r="N904" s="305"/>
      <c r="O904" s="305"/>
      <c r="P904" s="305"/>
      <c r="Q904" s="305"/>
      <c r="R904" s="305"/>
      <c r="S904" s="127"/>
      <c r="T904" s="305"/>
      <c r="U904" s="305"/>
      <c r="V904" s="305"/>
      <c r="W904" s="305"/>
      <c r="X904" s="305"/>
      <c r="Y904" s="305"/>
      <c r="Z904" s="305"/>
      <c r="AA904" s="305"/>
      <c r="AB904" s="305"/>
      <c r="AC904" s="305"/>
    </row>
    <row r="905" spans="1:29" ht="14.25" x14ac:dyDescent="0.2">
      <c r="A905" s="305"/>
      <c r="B905" s="305"/>
      <c r="C905" s="305"/>
      <c r="D905" s="305"/>
      <c r="E905" s="305"/>
      <c r="F905" s="305"/>
      <c r="G905" s="305"/>
      <c r="H905" s="305"/>
      <c r="I905" s="305"/>
      <c r="J905" s="305"/>
      <c r="K905" s="305"/>
      <c r="L905" s="305"/>
      <c r="M905" s="305"/>
      <c r="N905" s="305"/>
      <c r="O905" s="305"/>
      <c r="P905" s="305"/>
      <c r="Q905" s="305"/>
      <c r="R905" s="305"/>
      <c r="S905" s="127"/>
      <c r="T905" s="305"/>
      <c r="U905" s="305"/>
      <c r="V905" s="305"/>
      <c r="W905" s="305"/>
      <c r="X905" s="305"/>
      <c r="Y905" s="305"/>
      <c r="Z905" s="305"/>
      <c r="AA905" s="305"/>
      <c r="AB905" s="305"/>
      <c r="AC905" s="305"/>
    </row>
    <row r="906" spans="1:29" ht="14.25" x14ac:dyDescent="0.2">
      <c r="A906" s="305"/>
      <c r="B906" s="305"/>
      <c r="C906" s="305"/>
      <c r="D906" s="305"/>
      <c r="E906" s="305"/>
      <c r="F906" s="305"/>
      <c r="G906" s="305"/>
      <c r="H906" s="305"/>
      <c r="I906" s="305"/>
      <c r="J906" s="305"/>
      <c r="K906" s="305"/>
      <c r="L906" s="305"/>
      <c r="M906" s="305"/>
      <c r="N906" s="305"/>
      <c r="O906" s="305"/>
      <c r="P906" s="305"/>
      <c r="Q906" s="305"/>
      <c r="R906" s="305"/>
      <c r="S906" s="127"/>
      <c r="T906" s="305"/>
      <c r="U906" s="305"/>
      <c r="V906" s="305"/>
      <c r="W906" s="305"/>
      <c r="X906" s="305"/>
      <c r="Y906" s="305"/>
      <c r="Z906" s="305"/>
      <c r="AA906" s="305"/>
      <c r="AB906" s="305"/>
      <c r="AC906" s="305"/>
    </row>
    <row r="907" spans="1:29" ht="14.25" x14ac:dyDescent="0.2">
      <c r="A907" s="305"/>
      <c r="B907" s="305"/>
      <c r="C907" s="305"/>
      <c r="D907" s="305"/>
      <c r="E907" s="305"/>
      <c r="F907" s="305"/>
      <c r="G907" s="305"/>
      <c r="H907" s="305"/>
      <c r="I907" s="305"/>
      <c r="J907" s="305"/>
      <c r="K907" s="305"/>
      <c r="L907" s="305"/>
      <c r="M907" s="305"/>
      <c r="N907" s="305"/>
      <c r="O907" s="305"/>
      <c r="P907" s="305"/>
      <c r="Q907" s="305"/>
      <c r="R907" s="305"/>
      <c r="S907" s="127"/>
      <c r="T907" s="305"/>
      <c r="U907" s="305"/>
      <c r="V907" s="305"/>
      <c r="W907" s="305"/>
      <c r="X907" s="305"/>
      <c r="Y907" s="305"/>
      <c r="Z907" s="305"/>
      <c r="AA907" s="305"/>
      <c r="AB907" s="305"/>
      <c r="AC907" s="305"/>
    </row>
    <row r="908" spans="1:29" ht="14.25" x14ac:dyDescent="0.2">
      <c r="A908" s="305"/>
      <c r="B908" s="305"/>
      <c r="C908" s="305"/>
      <c r="D908" s="305"/>
      <c r="E908" s="305"/>
      <c r="F908" s="305"/>
      <c r="G908" s="305"/>
      <c r="H908" s="305"/>
      <c r="I908" s="305"/>
      <c r="J908" s="305"/>
      <c r="K908" s="305"/>
      <c r="L908" s="305"/>
      <c r="M908" s="305"/>
      <c r="N908" s="305"/>
      <c r="O908" s="305"/>
      <c r="P908" s="305"/>
      <c r="Q908" s="305"/>
      <c r="R908" s="305"/>
      <c r="S908" s="127"/>
      <c r="T908" s="305"/>
      <c r="U908" s="305"/>
      <c r="V908" s="305"/>
      <c r="W908" s="305"/>
      <c r="X908" s="305"/>
      <c r="Y908" s="305"/>
      <c r="Z908" s="305"/>
      <c r="AA908" s="305"/>
      <c r="AB908" s="305"/>
      <c r="AC908" s="305"/>
    </row>
    <row r="909" spans="1:29" ht="14.25" x14ac:dyDescent="0.2">
      <c r="A909" s="305"/>
      <c r="B909" s="305"/>
      <c r="C909" s="305"/>
      <c r="D909" s="305"/>
      <c r="E909" s="305"/>
      <c r="F909" s="305"/>
      <c r="G909" s="305"/>
      <c r="H909" s="305"/>
      <c r="I909" s="305"/>
      <c r="J909" s="305"/>
      <c r="K909" s="305"/>
      <c r="L909" s="305"/>
      <c r="M909" s="305"/>
      <c r="N909" s="305"/>
      <c r="O909" s="305"/>
      <c r="P909" s="305"/>
      <c r="Q909" s="305"/>
      <c r="R909" s="305"/>
      <c r="S909" s="127"/>
      <c r="T909" s="305"/>
      <c r="U909" s="305"/>
      <c r="V909" s="305"/>
      <c r="W909" s="305"/>
      <c r="X909" s="305"/>
      <c r="Y909" s="305"/>
      <c r="Z909" s="305"/>
      <c r="AA909" s="305"/>
      <c r="AB909" s="305"/>
      <c r="AC909" s="305"/>
    </row>
    <row r="910" spans="1:29" ht="14.25" x14ac:dyDescent="0.2">
      <c r="A910" s="305"/>
      <c r="B910" s="305"/>
      <c r="C910" s="305"/>
      <c r="D910" s="305"/>
      <c r="E910" s="305"/>
      <c r="F910" s="305"/>
      <c r="G910" s="305"/>
      <c r="H910" s="305"/>
      <c r="I910" s="305"/>
      <c r="J910" s="305"/>
      <c r="K910" s="305"/>
      <c r="L910" s="305"/>
      <c r="M910" s="305"/>
      <c r="N910" s="305"/>
      <c r="O910" s="305"/>
      <c r="P910" s="305"/>
      <c r="Q910" s="305"/>
      <c r="R910" s="305"/>
      <c r="S910" s="127"/>
      <c r="T910" s="305"/>
      <c r="U910" s="305"/>
      <c r="V910" s="305"/>
      <c r="W910" s="305"/>
      <c r="X910" s="305"/>
      <c r="Y910" s="305"/>
      <c r="Z910" s="305"/>
      <c r="AA910" s="305"/>
      <c r="AB910" s="305"/>
      <c r="AC910" s="305"/>
    </row>
    <row r="911" spans="1:29" ht="14.25" x14ac:dyDescent="0.2">
      <c r="A911" s="305"/>
      <c r="B911" s="305"/>
      <c r="C911" s="305"/>
      <c r="D911" s="305"/>
      <c r="E911" s="305"/>
      <c r="F911" s="305"/>
      <c r="G911" s="305"/>
      <c r="H911" s="305"/>
      <c r="I911" s="305"/>
      <c r="J911" s="305"/>
      <c r="K911" s="305"/>
      <c r="L911" s="305"/>
      <c r="M911" s="305"/>
      <c r="N911" s="305"/>
      <c r="O911" s="305"/>
      <c r="P911" s="305"/>
      <c r="Q911" s="305"/>
      <c r="R911" s="305"/>
      <c r="S911" s="127"/>
      <c r="T911" s="305"/>
      <c r="U911" s="305"/>
      <c r="V911" s="305"/>
      <c r="W911" s="305"/>
      <c r="X911" s="305"/>
      <c r="Y911" s="305"/>
      <c r="Z911" s="305"/>
      <c r="AA911" s="305"/>
      <c r="AB911" s="305"/>
      <c r="AC911" s="305"/>
    </row>
    <row r="912" spans="1:29" ht="14.25" x14ac:dyDescent="0.2">
      <c r="A912" s="305"/>
      <c r="B912" s="305"/>
      <c r="C912" s="305"/>
      <c r="D912" s="305"/>
      <c r="E912" s="305"/>
      <c r="F912" s="305"/>
      <c r="G912" s="305"/>
      <c r="H912" s="305"/>
      <c r="I912" s="305"/>
      <c r="J912" s="305"/>
      <c r="K912" s="305"/>
      <c r="L912" s="305"/>
      <c r="M912" s="305"/>
      <c r="N912" s="305"/>
      <c r="O912" s="305"/>
      <c r="P912" s="305"/>
      <c r="Q912" s="305"/>
      <c r="R912" s="305"/>
      <c r="S912" s="127"/>
      <c r="T912" s="305"/>
      <c r="U912" s="305"/>
      <c r="V912" s="305"/>
      <c r="W912" s="305"/>
      <c r="X912" s="305"/>
      <c r="Y912" s="305"/>
      <c r="Z912" s="305"/>
      <c r="AA912" s="305"/>
      <c r="AB912" s="305"/>
      <c r="AC912" s="305"/>
    </row>
    <row r="913" spans="1:29" ht="14.25" x14ac:dyDescent="0.2">
      <c r="A913" s="305"/>
      <c r="B913" s="305"/>
      <c r="C913" s="305"/>
      <c r="D913" s="305"/>
      <c r="E913" s="305"/>
      <c r="F913" s="305"/>
      <c r="G913" s="305"/>
      <c r="H913" s="305"/>
      <c r="I913" s="305"/>
      <c r="J913" s="305"/>
      <c r="K913" s="305"/>
      <c r="L913" s="305"/>
      <c r="M913" s="305"/>
      <c r="N913" s="305"/>
      <c r="O913" s="305"/>
      <c r="P913" s="305"/>
      <c r="Q913" s="305"/>
      <c r="R913" s="305"/>
      <c r="S913" s="127"/>
      <c r="T913" s="305"/>
      <c r="U913" s="305"/>
      <c r="V913" s="305"/>
      <c r="W913" s="305"/>
      <c r="X913" s="305"/>
      <c r="Y913" s="305"/>
      <c r="Z913" s="305"/>
      <c r="AA913" s="305"/>
      <c r="AB913" s="305"/>
      <c r="AC913" s="305"/>
    </row>
    <row r="914" spans="1:29" ht="14.25" x14ac:dyDescent="0.2">
      <c r="A914" s="305"/>
      <c r="B914" s="305"/>
      <c r="C914" s="305"/>
      <c r="D914" s="305"/>
      <c r="E914" s="305"/>
      <c r="F914" s="305"/>
      <c r="G914" s="305"/>
      <c r="H914" s="305"/>
      <c r="I914" s="305"/>
      <c r="J914" s="305"/>
      <c r="K914" s="305"/>
      <c r="L914" s="305"/>
      <c r="M914" s="305"/>
      <c r="N914" s="305"/>
      <c r="O914" s="305"/>
      <c r="P914" s="305"/>
      <c r="Q914" s="305"/>
      <c r="R914" s="305"/>
      <c r="S914" s="127"/>
      <c r="T914" s="305"/>
      <c r="U914" s="305"/>
      <c r="V914" s="305"/>
      <c r="W914" s="305"/>
      <c r="X914" s="305"/>
      <c r="Y914" s="305"/>
      <c r="Z914" s="305"/>
      <c r="AA914" s="305"/>
      <c r="AB914" s="305"/>
      <c r="AC914" s="305"/>
    </row>
    <row r="915" spans="1:29" ht="14.25" x14ac:dyDescent="0.2">
      <c r="A915" s="305"/>
      <c r="B915" s="305"/>
      <c r="C915" s="305"/>
      <c r="D915" s="305"/>
      <c r="E915" s="305"/>
      <c r="F915" s="305"/>
      <c r="G915" s="305"/>
      <c r="H915" s="305"/>
      <c r="I915" s="305"/>
      <c r="J915" s="305"/>
      <c r="K915" s="305"/>
      <c r="L915" s="305"/>
      <c r="M915" s="305"/>
      <c r="N915" s="305"/>
      <c r="O915" s="305"/>
      <c r="P915" s="305"/>
      <c r="Q915" s="305"/>
      <c r="R915" s="305"/>
      <c r="S915" s="127"/>
      <c r="T915" s="305"/>
      <c r="U915" s="305"/>
      <c r="V915" s="305"/>
      <c r="W915" s="305"/>
      <c r="X915" s="305"/>
      <c r="Y915" s="305"/>
      <c r="Z915" s="305"/>
      <c r="AA915" s="305"/>
      <c r="AB915" s="305"/>
      <c r="AC915" s="305"/>
    </row>
    <row r="916" spans="1:29" ht="14.25" x14ac:dyDescent="0.2">
      <c r="A916" s="305"/>
      <c r="B916" s="305"/>
      <c r="C916" s="305"/>
      <c r="D916" s="305"/>
      <c r="E916" s="305"/>
      <c r="F916" s="305"/>
      <c r="G916" s="305"/>
      <c r="H916" s="305"/>
      <c r="I916" s="305"/>
      <c r="J916" s="305"/>
      <c r="K916" s="305"/>
      <c r="L916" s="305"/>
      <c r="M916" s="305"/>
      <c r="N916" s="305"/>
      <c r="O916" s="305"/>
      <c r="P916" s="305"/>
      <c r="Q916" s="305"/>
      <c r="R916" s="305"/>
      <c r="S916" s="127"/>
      <c r="T916" s="305"/>
      <c r="U916" s="305"/>
      <c r="V916" s="305"/>
      <c r="W916" s="305"/>
      <c r="X916" s="305"/>
      <c r="Y916" s="305"/>
      <c r="Z916" s="305"/>
      <c r="AA916" s="305"/>
      <c r="AB916" s="305"/>
      <c r="AC916" s="305"/>
    </row>
    <row r="917" spans="1:29" ht="14.25" x14ac:dyDescent="0.2">
      <c r="A917" s="305"/>
      <c r="B917" s="305"/>
      <c r="C917" s="305"/>
      <c r="D917" s="305"/>
      <c r="E917" s="305"/>
      <c r="F917" s="305"/>
      <c r="G917" s="305"/>
      <c r="H917" s="305"/>
      <c r="I917" s="305"/>
      <c r="J917" s="305"/>
      <c r="K917" s="305"/>
      <c r="L917" s="305"/>
      <c r="M917" s="305"/>
      <c r="N917" s="305"/>
      <c r="O917" s="305"/>
      <c r="P917" s="305"/>
      <c r="Q917" s="305"/>
      <c r="R917" s="305"/>
      <c r="S917" s="127"/>
      <c r="T917" s="305"/>
      <c r="U917" s="305"/>
      <c r="V917" s="305"/>
      <c r="W917" s="305"/>
      <c r="X917" s="305"/>
      <c r="Y917" s="305"/>
      <c r="Z917" s="305"/>
      <c r="AA917" s="305"/>
      <c r="AB917" s="305"/>
      <c r="AC917" s="305"/>
    </row>
    <row r="918" spans="1:29" ht="14.25" x14ac:dyDescent="0.2">
      <c r="A918" s="305"/>
      <c r="B918" s="305"/>
      <c r="C918" s="305"/>
      <c r="D918" s="305"/>
      <c r="E918" s="305"/>
      <c r="F918" s="305"/>
      <c r="G918" s="305"/>
      <c r="H918" s="305"/>
      <c r="I918" s="305"/>
      <c r="J918" s="305"/>
      <c r="K918" s="305"/>
      <c r="L918" s="305"/>
      <c r="M918" s="305"/>
      <c r="N918" s="305"/>
      <c r="O918" s="305"/>
      <c r="P918" s="305"/>
      <c r="Q918" s="305"/>
      <c r="R918" s="305"/>
      <c r="S918" s="127"/>
      <c r="T918" s="305"/>
      <c r="U918" s="305"/>
      <c r="V918" s="305"/>
      <c r="W918" s="305"/>
      <c r="X918" s="305"/>
      <c r="Y918" s="305"/>
      <c r="Z918" s="305"/>
      <c r="AA918" s="305"/>
      <c r="AB918" s="305"/>
      <c r="AC918" s="305"/>
    </row>
    <row r="919" spans="1:29" ht="14.25" x14ac:dyDescent="0.2">
      <c r="A919" s="305"/>
      <c r="B919" s="305"/>
      <c r="C919" s="305"/>
      <c r="D919" s="305"/>
      <c r="E919" s="305"/>
      <c r="F919" s="305"/>
      <c r="G919" s="305"/>
      <c r="H919" s="305"/>
      <c r="I919" s="305"/>
      <c r="J919" s="305"/>
      <c r="K919" s="305"/>
      <c r="L919" s="305"/>
      <c r="M919" s="305"/>
      <c r="N919" s="305"/>
      <c r="O919" s="305"/>
      <c r="P919" s="305"/>
      <c r="Q919" s="305"/>
      <c r="R919" s="305"/>
      <c r="S919" s="127"/>
      <c r="T919" s="305"/>
      <c r="U919" s="305"/>
      <c r="V919" s="305"/>
      <c r="W919" s="305"/>
      <c r="X919" s="305"/>
      <c r="Y919" s="305"/>
      <c r="Z919" s="305"/>
      <c r="AA919" s="305"/>
      <c r="AB919" s="305"/>
      <c r="AC919" s="305"/>
    </row>
    <row r="920" spans="1:29" ht="14.25" x14ac:dyDescent="0.2">
      <c r="A920" s="305"/>
      <c r="B920" s="305"/>
      <c r="C920" s="305"/>
      <c r="D920" s="305"/>
      <c r="E920" s="305"/>
      <c r="F920" s="305"/>
      <c r="G920" s="305"/>
      <c r="H920" s="305"/>
      <c r="I920" s="305"/>
      <c r="J920" s="305"/>
      <c r="K920" s="305"/>
      <c r="L920" s="305"/>
      <c r="M920" s="305"/>
      <c r="N920" s="305"/>
      <c r="O920" s="305"/>
      <c r="P920" s="305"/>
      <c r="Q920" s="305"/>
      <c r="R920" s="305"/>
      <c r="S920" s="127"/>
      <c r="T920" s="305"/>
      <c r="U920" s="305"/>
      <c r="V920" s="305"/>
      <c r="W920" s="305"/>
      <c r="X920" s="305"/>
      <c r="Y920" s="305"/>
      <c r="Z920" s="305"/>
      <c r="AA920" s="305"/>
      <c r="AB920" s="305"/>
      <c r="AC920" s="305"/>
    </row>
    <row r="921" spans="1:29" ht="14.25" x14ac:dyDescent="0.2">
      <c r="A921" s="305"/>
      <c r="B921" s="305"/>
      <c r="C921" s="305"/>
      <c r="D921" s="305"/>
      <c r="E921" s="305"/>
      <c r="F921" s="305"/>
      <c r="G921" s="305"/>
      <c r="H921" s="305"/>
      <c r="I921" s="305"/>
      <c r="J921" s="305"/>
      <c r="K921" s="305"/>
      <c r="L921" s="305"/>
      <c r="M921" s="305"/>
      <c r="N921" s="305"/>
      <c r="O921" s="305"/>
      <c r="P921" s="305"/>
      <c r="Q921" s="305"/>
      <c r="R921" s="305"/>
      <c r="S921" s="127"/>
      <c r="T921" s="305"/>
      <c r="U921" s="305"/>
      <c r="V921" s="305"/>
      <c r="W921" s="305"/>
      <c r="X921" s="305"/>
      <c r="Y921" s="305"/>
      <c r="Z921" s="305"/>
      <c r="AA921" s="305"/>
      <c r="AB921" s="305"/>
      <c r="AC921" s="305"/>
    </row>
    <row r="922" spans="1:29" ht="14.25" x14ac:dyDescent="0.2">
      <c r="A922" s="305"/>
      <c r="B922" s="305"/>
      <c r="C922" s="305"/>
      <c r="D922" s="305"/>
      <c r="E922" s="305"/>
      <c r="F922" s="305"/>
      <c r="G922" s="305"/>
      <c r="H922" s="305"/>
      <c r="I922" s="305"/>
      <c r="J922" s="305"/>
      <c r="K922" s="305"/>
      <c r="L922" s="305"/>
      <c r="M922" s="305"/>
      <c r="N922" s="305"/>
      <c r="O922" s="305"/>
      <c r="P922" s="305"/>
      <c r="Q922" s="305"/>
      <c r="R922" s="305"/>
      <c r="S922" s="127"/>
      <c r="T922" s="305"/>
      <c r="U922" s="305"/>
      <c r="V922" s="305"/>
      <c r="W922" s="305"/>
      <c r="X922" s="305"/>
      <c r="Y922" s="305"/>
      <c r="Z922" s="305"/>
      <c r="AA922" s="305"/>
      <c r="AB922" s="305"/>
      <c r="AC922" s="305"/>
    </row>
    <row r="923" spans="1:29" ht="14.25" x14ac:dyDescent="0.2">
      <c r="A923" s="305"/>
      <c r="B923" s="305"/>
      <c r="C923" s="305"/>
      <c r="D923" s="305"/>
      <c r="E923" s="305"/>
      <c r="F923" s="305"/>
      <c r="G923" s="305"/>
      <c r="H923" s="305"/>
      <c r="I923" s="305"/>
      <c r="J923" s="305"/>
      <c r="K923" s="305"/>
      <c r="L923" s="305"/>
      <c r="M923" s="305"/>
      <c r="N923" s="305"/>
      <c r="O923" s="305"/>
      <c r="P923" s="305"/>
      <c r="Q923" s="305"/>
      <c r="R923" s="305"/>
      <c r="S923" s="127"/>
      <c r="T923" s="305"/>
      <c r="U923" s="305"/>
      <c r="V923" s="305"/>
      <c r="W923" s="305"/>
      <c r="X923" s="305"/>
      <c r="Y923" s="305"/>
      <c r="Z923" s="305"/>
      <c r="AA923" s="305"/>
      <c r="AB923" s="305"/>
      <c r="AC923" s="305"/>
    </row>
    <row r="924" spans="1:29" ht="14.25" x14ac:dyDescent="0.2">
      <c r="A924" s="305"/>
      <c r="B924" s="305"/>
      <c r="C924" s="305"/>
      <c r="D924" s="305"/>
      <c r="E924" s="305"/>
      <c r="F924" s="305"/>
      <c r="G924" s="305"/>
      <c r="H924" s="305"/>
      <c r="I924" s="305"/>
      <c r="J924" s="305"/>
      <c r="K924" s="305"/>
      <c r="L924" s="305"/>
      <c r="M924" s="305"/>
      <c r="N924" s="305"/>
      <c r="O924" s="305"/>
      <c r="P924" s="305"/>
      <c r="Q924" s="305"/>
      <c r="R924" s="305"/>
      <c r="S924" s="127"/>
      <c r="T924" s="305"/>
      <c r="U924" s="305"/>
      <c r="V924" s="305"/>
      <c r="W924" s="305"/>
      <c r="X924" s="305"/>
      <c r="Y924" s="305"/>
      <c r="Z924" s="305"/>
      <c r="AA924" s="305"/>
      <c r="AB924" s="305"/>
      <c r="AC924" s="305"/>
    </row>
    <row r="925" spans="1:29" ht="14.25" x14ac:dyDescent="0.2">
      <c r="A925" s="305"/>
      <c r="B925" s="305"/>
      <c r="C925" s="305"/>
      <c r="D925" s="305"/>
      <c r="E925" s="305"/>
      <c r="F925" s="305"/>
      <c r="G925" s="305"/>
      <c r="H925" s="305"/>
      <c r="I925" s="305"/>
      <c r="J925" s="305"/>
      <c r="K925" s="305"/>
      <c r="L925" s="305"/>
      <c r="M925" s="305"/>
      <c r="N925" s="305"/>
      <c r="O925" s="305"/>
      <c r="P925" s="305"/>
      <c r="Q925" s="305"/>
      <c r="R925" s="305"/>
      <c r="S925" s="127"/>
      <c r="T925" s="305"/>
      <c r="U925" s="305"/>
      <c r="V925" s="305"/>
      <c r="W925" s="305"/>
      <c r="X925" s="305"/>
      <c r="Y925" s="305"/>
      <c r="Z925" s="305"/>
      <c r="AA925" s="305"/>
      <c r="AB925" s="305"/>
      <c r="AC925" s="305"/>
    </row>
    <row r="926" spans="1:29" ht="14.25" x14ac:dyDescent="0.2">
      <c r="A926" s="305"/>
      <c r="B926" s="305"/>
      <c r="C926" s="305"/>
      <c r="D926" s="305"/>
      <c r="E926" s="305"/>
      <c r="F926" s="305"/>
      <c r="G926" s="305"/>
      <c r="H926" s="305"/>
      <c r="I926" s="305"/>
      <c r="J926" s="305"/>
      <c r="K926" s="305"/>
      <c r="L926" s="305"/>
      <c r="M926" s="305"/>
      <c r="N926" s="305"/>
      <c r="O926" s="305"/>
      <c r="P926" s="305"/>
      <c r="Q926" s="305"/>
      <c r="R926" s="305"/>
      <c r="S926" s="127"/>
      <c r="T926" s="305"/>
      <c r="U926" s="305"/>
      <c r="V926" s="305"/>
      <c r="W926" s="305"/>
      <c r="X926" s="305"/>
      <c r="Y926" s="305"/>
      <c r="Z926" s="305"/>
      <c r="AA926" s="305"/>
      <c r="AB926" s="305"/>
      <c r="AC926" s="305"/>
    </row>
    <row r="927" spans="1:29" ht="14.25" x14ac:dyDescent="0.2">
      <c r="A927" s="305"/>
      <c r="B927" s="305"/>
      <c r="C927" s="305"/>
      <c r="D927" s="305"/>
      <c r="E927" s="305"/>
      <c r="F927" s="305"/>
      <c r="G927" s="305"/>
      <c r="H927" s="305"/>
      <c r="I927" s="305"/>
      <c r="J927" s="305"/>
      <c r="K927" s="305"/>
      <c r="L927" s="305"/>
      <c r="M927" s="305"/>
      <c r="N927" s="305"/>
      <c r="O927" s="305"/>
      <c r="P927" s="305"/>
      <c r="Q927" s="305"/>
      <c r="R927" s="305"/>
      <c r="S927" s="127"/>
      <c r="T927" s="305"/>
      <c r="U927" s="305"/>
      <c r="V927" s="305"/>
      <c r="W927" s="305"/>
      <c r="X927" s="305"/>
      <c r="Y927" s="305"/>
      <c r="Z927" s="305"/>
      <c r="AA927" s="305"/>
      <c r="AB927" s="305"/>
      <c r="AC927" s="305"/>
    </row>
    <row r="928" spans="1:29" ht="14.25" x14ac:dyDescent="0.2">
      <c r="A928" s="305"/>
      <c r="B928" s="305"/>
      <c r="C928" s="305"/>
      <c r="D928" s="305"/>
      <c r="E928" s="305"/>
      <c r="F928" s="305"/>
      <c r="G928" s="305"/>
      <c r="H928" s="305"/>
      <c r="I928" s="305"/>
      <c r="J928" s="305"/>
      <c r="K928" s="305"/>
      <c r="L928" s="305"/>
      <c r="M928" s="305"/>
      <c r="N928" s="305"/>
      <c r="O928" s="305"/>
      <c r="P928" s="305"/>
      <c r="Q928" s="305"/>
      <c r="R928" s="305"/>
      <c r="S928" s="127"/>
      <c r="T928" s="305"/>
      <c r="U928" s="305"/>
      <c r="V928" s="305"/>
      <c r="W928" s="305"/>
      <c r="X928" s="305"/>
      <c r="Y928" s="305"/>
      <c r="Z928" s="305"/>
      <c r="AA928" s="305"/>
      <c r="AB928" s="305"/>
      <c r="AC928" s="305"/>
    </row>
    <row r="929" spans="1:29" ht="14.25" x14ac:dyDescent="0.2">
      <c r="A929" s="305"/>
      <c r="B929" s="305"/>
      <c r="C929" s="305"/>
      <c r="D929" s="305"/>
      <c r="E929" s="305"/>
      <c r="F929" s="305"/>
      <c r="G929" s="305"/>
      <c r="H929" s="305"/>
      <c r="I929" s="305"/>
      <c r="J929" s="305"/>
      <c r="K929" s="305"/>
      <c r="L929" s="305"/>
      <c r="M929" s="305"/>
      <c r="N929" s="305"/>
      <c r="O929" s="305"/>
      <c r="P929" s="305"/>
      <c r="Q929" s="305"/>
      <c r="R929" s="305"/>
      <c r="S929" s="127"/>
      <c r="T929" s="305"/>
      <c r="U929" s="305"/>
      <c r="V929" s="305"/>
      <c r="W929" s="305"/>
      <c r="X929" s="305"/>
      <c r="Y929" s="305"/>
      <c r="Z929" s="305"/>
      <c r="AA929" s="305"/>
      <c r="AB929" s="305"/>
      <c r="AC929" s="305"/>
    </row>
    <row r="930" spans="1:29" ht="14.25" x14ac:dyDescent="0.2">
      <c r="A930" s="305"/>
      <c r="B930" s="305"/>
      <c r="C930" s="305"/>
      <c r="D930" s="305"/>
      <c r="E930" s="305"/>
      <c r="F930" s="305"/>
      <c r="G930" s="305"/>
      <c r="H930" s="305"/>
      <c r="I930" s="305"/>
      <c r="J930" s="305"/>
      <c r="K930" s="305"/>
      <c r="L930" s="305"/>
      <c r="M930" s="305"/>
      <c r="N930" s="305"/>
      <c r="O930" s="305"/>
      <c r="P930" s="305"/>
      <c r="Q930" s="305"/>
      <c r="R930" s="305"/>
      <c r="S930" s="127"/>
      <c r="T930" s="305"/>
      <c r="U930" s="305"/>
      <c r="V930" s="305"/>
      <c r="W930" s="305"/>
      <c r="X930" s="305"/>
      <c r="Y930" s="305"/>
      <c r="Z930" s="305"/>
      <c r="AA930" s="305"/>
      <c r="AB930" s="305"/>
      <c r="AC930" s="305"/>
    </row>
    <row r="931" spans="1:29" ht="14.25" x14ac:dyDescent="0.2">
      <c r="A931" s="305"/>
      <c r="B931" s="305"/>
      <c r="C931" s="305"/>
      <c r="D931" s="305"/>
      <c r="E931" s="305"/>
      <c r="F931" s="305"/>
      <c r="G931" s="305"/>
      <c r="H931" s="305"/>
      <c r="I931" s="305"/>
      <c r="J931" s="305"/>
      <c r="K931" s="305"/>
      <c r="L931" s="305"/>
      <c r="M931" s="305"/>
      <c r="N931" s="305"/>
      <c r="O931" s="305"/>
      <c r="P931" s="305"/>
      <c r="Q931" s="305"/>
      <c r="R931" s="305"/>
      <c r="S931" s="127"/>
      <c r="T931" s="305"/>
      <c r="U931" s="305"/>
      <c r="V931" s="305"/>
      <c r="W931" s="305"/>
      <c r="X931" s="305"/>
      <c r="Y931" s="305"/>
      <c r="Z931" s="305"/>
      <c r="AA931" s="305"/>
      <c r="AB931" s="305"/>
      <c r="AC931" s="305"/>
    </row>
    <row r="932" spans="1:29" ht="14.25" x14ac:dyDescent="0.2">
      <c r="A932" s="305"/>
      <c r="B932" s="305"/>
      <c r="C932" s="305"/>
      <c r="D932" s="305"/>
      <c r="E932" s="305"/>
      <c r="F932" s="305"/>
      <c r="G932" s="305"/>
      <c r="H932" s="305"/>
      <c r="I932" s="305"/>
      <c r="J932" s="305"/>
      <c r="K932" s="305"/>
      <c r="L932" s="305"/>
      <c r="M932" s="305"/>
      <c r="N932" s="305"/>
      <c r="O932" s="305"/>
      <c r="P932" s="305"/>
      <c r="Q932" s="305"/>
      <c r="R932" s="305"/>
      <c r="S932" s="127"/>
      <c r="T932" s="305"/>
      <c r="U932" s="305"/>
      <c r="V932" s="305"/>
      <c r="W932" s="305"/>
      <c r="X932" s="305"/>
      <c r="Y932" s="305"/>
      <c r="Z932" s="305"/>
      <c r="AA932" s="305"/>
      <c r="AB932" s="305"/>
      <c r="AC932" s="305"/>
    </row>
    <row r="933" spans="1:29" ht="14.25" x14ac:dyDescent="0.2">
      <c r="A933" s="305"/>
      <c r="B933" s="305"/>
      <c r="C933" s="305"/>
      <c r="D933" s="305"/>
      <c r="E933" s="305"/>
      <c r="F933" s="305"/>
      <c r="G933" s="305"/>
      <c r="H933" s="305"/>
      <c r="I933" s="305"/>
      <c r="J933" s="305"/>
      <c r="K933" s="305"/>
      <c r="L933" s="305"/>
      <c r="M933" s="305"/>
      <c r="N933" s="305"/>
      <c r="O933" s="305"/>
      <c r="P933" s="305"/>
      <c r="Q933" s="305"/>
      <c r="R933" s="305"/>
      <c r="S933" s="127"/>
      <c r="T933" s="305"/>
      <c r="U933" s="305"/>
      <c r="V933" s="305"/>
      <c r="W933" s="305"/>
      <c r="X933" s="305"/>
      <c r="Y933" s="305"/>
      <c r="Z933" s="305"/>
      <c r="AA933" s="305"/>
      <c r="AB933" s="305"/>
      <c r="AC933" s="305"/>
    </row>
    <row r="934" spans="1:29" ht="14.25" x14ac:dyDescent="0.2">
      <c r="A934" s="305"/>
      <c r="B934" s="305"/>
      <c r="C934" s="305"/>
      <c r="D934" s="305"/>
      <c r="E934" s="305"/>
      <c r="F934" s="305"/>
      <c r="G934" s="305"/>
      <c r="H934" s="305"/>
      <c r="I934" s="305"/>
      <c r="J934" s="305"/>
      <c r="K934" s="305"/>
      <c r="L934" s="305"/>
      <c r="M934" s="305"/>
      <c r="N934" s="305"/>
      <c r="O934" s="305"/>
      <c r="P934" s="305"/>
      <c r="Q934" s="305"/>
      <c r="R934" s="305"/>
      <c r="S934" s="127"/>
      <c r="T934" s="305"/>
      <c r="U934" s="305"/>
      <c r="V934" s="305"/>
      <c r="W934" s="305"/>
      <c r="X934" s="305"/>
      <c r="Y934" s="305"/>
      <c r="Z934" s="305"/>
      <c r="AA934" s="305"/>
      <c r="AB934" s="305"/>
      <c r="AC934" s="305"/>
    </row>
    <row r="935" spans="1:29" ht="14.25" x14ac:dyDescent="0.2">
      <c r="A935" s="305"/>
      <c r="B935" s="305"/>
      <c r="C935" s="305"/>
      <c r="D935" s="305"/>
      <c r="E935" s="305"/>
      <c r="F935" s="305"/>
      <c r="G935" s="305"/>
      <c r="H935" s="305"/>
      <c r="I935" s="305"/>
      <c r="J935" s="305"/>
      <c r="K935" s="305"/>
      <c r="L935" s="305"/>
      <c r="M935" s="305"/>
      <c r="N935" s="305"/>
      <c r="O935" s="305"/>
      <c r="P935" s="305"/>
      <c r="Q935" s="305"/>
      <c r="R935" s="305"/>
      <c r="S935" s="127"/>
      <c r="T935" s="305"/>
      <c r="U935" s="305"/>
      <c r="V935" s="305"/>
      <c r="W935" s="305"/>
      <c r="X935" s="305"/>
      <c r="Y935" s="305"/>
      <c r="Z935" s="305"/>
      <c r="AA935" s="305"/>
      <c r="AB935" s="305"/>
      <c r="AC935" s="305"/>
    </row>
    <row r="936" spans="1:29" ht="14.25" x14ac:dyDescent="0.2">
      <c r="A936" s="305"/>
      <c r="B936" s="305"/>
      <c r="C936" s="305"/>
      <c r="D936" s="305"/>
      <c r="E936" s="305"/>
      <c r="F936" s="305"/>
      <c r="G936" s="305"/>
      <c r="H936" s="305"/>
      <c r="I936" s="305"/>
      <c r="J936" s="305"/>
      <c r="K936" s="305"/>
      <c r="L936" s="305"/>
      <c r="M936" s="305"/>
      <c r="N936" s="305"/>
      <c r="O936" s="305"/>
      <c r="P936" s="305"/>
      <c r="Q936" s="305"/>
      <c r="R936" s="305"/>
      <c r="S936" s="127"/>
      <c r="T936" s="305"/>
      <c r="U936" s="305"/>
      <c r="V936" s="305"/>
      <c r="W936" s="305"/>
      <c r="X936" s="305"/>
      <c r="Y936" s="305"/>
      <c r="Z936" s="305"/>
      <c r="AA936" s="305"/>
      <c r="AB936" s="305"/>
      <c r="AC936" s="305"/>
    </row>
    <row r="937" spans="1:29" ht="14.25" x14ac:dyDescent="0.2">
      <c r="A937" s="305"/>
      <c r="B937" s="305"/>
      <c r="C937" s="305"/>
      <c r="D937" s="305"/>
      <c r="E937" s="305"/>
      <c r="F937" s="305"/>
      <c r="G937" s="305"/>
      <c r="H937" s="305"/>
      <c r="I937" s="305"/>
      <c r="J937" s="305"/>
      <c r="K937" s="305"/>
      <c r="L937" s="305"/>
      <c r="M937" s="305"/>
      <c r="N937" s="305"/>
      <c r="O937" s="305"/>
      <c r="P937" s="305"/>
      <c r="Q937" s="305"/>
      <c r="R937" s="305"/>
      <c r="S937" s="127"/>
      <c r="T937" s="305"/>
      <c r="U937" s="305"/>
      <c r="V937" s="305"/>
      <c r="W937" s="305"/>
      <c r="X937" s="305"/>
      <c r="Y937" s="305"/>
      <c r="Z937" s="305"/>
      <c r="AA937" s="305"/>
      <c r="AB937" s="305"/>
      <c r="AC937" s="305"/>
    </row>
    <row r="938" spans="1:29" ht="14.25" x14ac:dyDescent="0.2">
      <c r="A938" s="305"/>
      <c r="B938" s="305"/>
      <c r="C938" s="305"/>
      <c r="D938" s="305"/>
      <c r="E938" s="305"/>
      <c r="F938" s="305"/>
      <c r="G938" s="305"/>
      <c r="H938" s="305"/>
      <c r="I938" s="305"/>
      <c r="J938" s="305"/>
      <c r="K938" s="305"/>
      <c r="L938" s="305"/>
      <c r="M938" s="305"/>
      <c r="N938" s="305"/>
      <c r="O938" s="305"/>
      <c r="P938" s="305"/>
      <c r="Q938" s="305"/>
      <c r="R938" s="305"/>
      <c r="S938" s="127"/>
      <c r="T938" s="305"/>
      <c r="U938" s="305"/>
      <c r="V938" s="305"/>
      <c r="W938" s="305"/>
      <c r="X938" s="305"/>
      <c r="Y938" s="305"/>
      <c r="Z938" s="305"/>
      <c r="AA938" s="305"/>
      <c r="AB938" s="305"/>
      <c r="AC938" s="305"/>
    </row>
    <row r="939" spans="1:29" ht="14.25" x14ac:dyDescent="0.2">
      <c r="A939" s="305"/>
      <c r="B939" s="305"/>
      <c r="C939" s="305"/>
      <c r="D939" s="305"/>
      <c r="E939" s="305"/>
      <c r="F939" s="305"/>
      <c r="G939" s="305"/>
      <c r="H939" s="305"/>
      <c r="I939" s="305"/>
      <c r="J939" s="305"/>
      <c r="K939" s="305"/>
      <c r="L939" s="305"/>
      <c r="M939" s="305"/>
      <c r="N939" s="305"/>
      <c r="O939" s="305"/>
      <c r="P939" s="305"/>
      <c r="Q939" s="305"/>
      <c r="R939" s="305"/>
      <c r="S939" s="127"/>
      <c r="T939" s="305"/>
      <c r="U939" s="305"/>
      <c r="V939" s="305"/>
      <c r="W939" s="305"/>
      <c r="X939" s="305"/>
      <c r="Y939" s="305"/>
      <c r="Z939" s="305"/>
      <c r="AA939" s="305"/>
      <c r="AB939" s="305"/>
      <c r="AC939" s="305"/>
    </row>
    <row r="940" spans="1:29" ht="14.25" x14ac:dyDescent="0.2">
      <c r="A940" s="305"/>
      <c r="B940" s="305"/>
      <c r="C940" s="305"/>
      <c r="D940" s="305"/>
      <c r="E940" s="305"/>
      <c r="F940" s="305"/>
      <c r="G940" s="305"/>
      <c r="H940" s="305"/>
      <c r="I940" s="305"/>
      <c r="J940" s="305"/>
      <c r="K940" s="305"/>
      <c r="L940" s="305"/>
      <c r="M940" s="305"/>
      <c r="N940" s="305"/>
      <c r="O940" s="305"/>
      <c r="P940" s="305"/>
      <c r="Q940" s="305"/>
      <c r="R940" s="305"/>
      <c r="S940" s="127"/>
      <c r="T940" s="305"/>
      <c r="U940" s="305"/>
      <c r="V940" s="305"/>
      <c r="W940" s="305"/>
      <c r="X940" s="305"/>
      <c r="Y940" s="305"/>
      <c r="Z940" s="305"/>
      <c r="AA940" s="305"/>
      <c r="AB940" s="305"/>
      <c r="AC940" s="305"/>
    </row>
    <row r="941" spans="1:29" ht="14.25" x14ac:dyDescent="0.2">
      <c r="A941" s="305"/>
      <c r="B941" s="305"/>
      <c r="C941" s="305"/>
      <c r="D941" s="305"/>
      <c r="E941" s="305"/>
      <c r="F941" s="305"/>
      <c r="G941" s="305"/>
      <c r="H941" s="305"/>
      <c r="I941" s="305"/>
      <c r="J941" s="305"/>
      <c r="K941" s="305"/>
      <c r="L941" s="305"/>
      <c r="M941" s="305"/>
      <c r="N941" s="305"/>
      <c r="O941" s="305"/>
      <c r="P941" s="305"/>
      <c r="Q941" s="305"/>
      <c r="R941" s="305"/>
      <c r="S941" s="127"/>
      <c r="T941" s="305"/>
      <c r="U941" s="305"/>
      <c r="V941" s="305"/>
      <c r="W941" s="305"/>
      <c r="X941" s="305"/>
      <c r="Y941" s="305"/>
      <c r="Z941" s="305"/>
      <c r="AA941" s="305"/>
      <c r="AB941" s="305"/>
      <c r="AC941" s="305"/>
    </row>
    <row r="942" spans="1:29" ht="14.25" x14ac:dyDescent="0.2">
      <c r="A942" s="305"/>
      <c r="B942" s="305"/>
      <c r="C942" s="305"/>
      <c r="D942" s="305"/>
      <c r="E942" s="305"/>
      <c r="F942" s="305"/>
      <c r="G942" s="305"/>
      <c r="H942" s="305"/>
      <c r="I942" s="305"/>
      <c r="J942" s="305"/>
      <c r="K942" s="305"/>
      <c r="L942" s="305"/>
      <c r="M942" s="305"/>
      <c r="N942" s="305"/>
      <c r="O942" s="305"/>
      <c r="P942" s="305"/>
      <c r="Q942" s="305"/>
      <c r="R942" s="305"/>
      <c r="S942" s="127"/>
      <c r="T942" s="305"/>
      <c r="U942" s="305"/>
      <c r="V942" s="305"/>
      <c r="W942" s="305"/>
      <c r="X942" s="305"/>
      <c r="Y942" s="305"/>
      <c r="Z942" s="305"/>
      <c r="AA942" s="305"/>
      <c r="AB942" s="305"/>
      <c r="AC942" s="305"/>
    </row>
    <row r="943" spans="1:29" ht="14.25" x14ac:dyDescent="0.2">
      <c r="A943" s="305"/>
      <c r="B943" s="305"/>
      <c r="C943" s="305"/>
      <c r="D943" s="305"/>
      <c r="E943" s="305"/>
      <c r="F943" s="305"/>
      <c r="G943" s="305"/>
      <c r="H943" s="305"/>
      <c r="I943" s="305"/>
      <c r="J943" s="305"/>
      <c r="K943" s="305"/>
      <c r="L943" s="305"/>
      <c r="M943" s="305"/>
      <c r="N943" s="305"/>
      <c r="O943" s="305"/>
      <c r="P943" s="305"/>
      <c r="Q943" s="305"/>
      <c r="R943" s="305"/>
      <c r="S943" s="127"/>
      <c r="T943" s="305"/>
      <c r="U943" s="305"/>
      <c r="V943" s="305"/>
      <c r="W943" s="305"/>
      <c r="X943" s="305"/>
      <c r="Y943" s="305"/>
      <c r="Z943" s="305"/>
      <c r="AA943" s="305"/>
      <c r="AB943" s="305"/>
      <c r="AC943" s="305"/>
    </row>
    <row r="944" spans="1:29" ht="14.25" x14ac:dyDescent="0.2">
      <c r="A944" s="305"/>
      <c r="B944" s="305"/>
      <c r="C944" s="305"/>
      <c r="D944" s="305"/>
      <c r="E944" s="305"/>
      <c r="F944" s="305"/>
      <c r="G944" s="305"/>
      <c r="H944" s="305"/>
      <c r="I944" s="305"/>
      <c r="J944" s="305"/>
      <c r="K944" s="305"/>
      <c r="L944" s="305"/>
      <c r="M944" s="305"/>
      <c r="N944" s="305"/>
      <c r="O944" s="305"/>
      <c r="P944" s="305"/>
      <c r="Q944" s="305"/>
      <c r="R944" s="305"/>
      <c r="S944" s="127"/>
      <c r="T944" s="305"/>
      <c r="U944" s="305"/>
      <c r="V944" s="305"/>
      <c r="W944" s="305"/>
      <c r="X944" s="305"/>
      <c r="Y944" s="305"/>
      <c r="Z944" s="305"/>
      <c r="AA944" s="305"/>
      <c r="AB944" s="305"/>
      <c r="AC944" s="305"/>
    </row>
    <row r="945" spans="1:29" ht="14.25" x14ac:dyDescent="0.2">
      <c r="A945" s="305"/>
      <c r="B945" s="305"/>
      <c r="C945" s="305"/>
      <c r="D945" s="305"/>
      <c r="E945" s="305"/>
      <c r="F945" s="305"/>
      <c r="G945" s="305"/>
      <c r="H945" s="305"/>
      <c r="I945" s="305"/>
      <c r="J945" s="305"/>
      <c r="K945" s="305"/>
      <c r="L945" s="305"/>
      <c r="M945" s="305"/>
      <c r="N945" s="305"/>
      <c r="O945" s="305"/>
      <c r="P945" s="305"/>
      <c r="Q945" s="305"/>
      <c r="R945" s="305"/>
      <c r="S945" s="127"/>
      <c r="T945" s="305"/>
      <c r="U945" s="305"/>
      <c r="V945" s="305"/>
      <c r="W945" s="305"/>
      <c r="X945" s="305"/>
      <c r="Y945" s="305"/>
      <c r="Z945" s="305"/>
      <c r="AA945" s="305"/>
      <c r="AB945" s="305"/>
      <c r="AC945" s="305"/>
    </row>
    <row r="946" spans="1:29" ht="14.25" x14ac:dyDescent="0.2">
      <c r="A946" s="305"/>
      <c r="B946" s="305"/>
      <c r="C946" s="305"/>
      <c r="D946" s="305"/>
      <c r="E946" s="305"/>
      <c r="F946" s="305"/>
      <c r="G946" s="305"/>
      <c r="H946" s="305"/>
      <c r="I946" s="305"/>
      <c r="J946" s="305"/>
      <c r="K946" s="305"/>
      <c r="L946" s="305"/>
      <c r="M946" s="305"/>
      <c r="N946" s="305"/>
      <c r="O946" s="305"/>
      <c r="P946" s="305"/>
      <c r="Q946" s="305"/>
      <c r="R946" s="305"/>
      <c r="S946" s="127"/>
      <c r="T946" s="305"/>
      <c r="U946" s="305"/>
      <c r="V946" s="305"/>
      <c r="W946" s="305"/>
      <c r="X946" s="305"/>
      <c r="Y946" s="305"/>
      <c r="Z946" s="305"/>
      <c r="AA946" s="305"/>
      <c r="AB946" s="305"/>
      <c r="AC946" s="305"/>
    </row>
    <row r="947" spans="1:29" ht="14.25" x14ac:dyDescent="0.2">
      <c r="A947" s="305"/>
      <c r="B947" s="305"/>
      <c r="C947" s="305"/>
      <c r="D947" s="305"/>
      <c r="E947" s="305"/>
      <c r="F947" s="305"/>
      <c r="G947" s="305"/>
      <c r="H947" s="305"/>
      <c r="I947" s="305"/>
      <c r="J947" s="305"/>
      <c r="K947" s="305"/>
      <c r="L947" s="305"/>
      <c r="M947" s="305"/>
      <c r="N947" s="305"/>
      <c r="O947" s="305"/>
      <c r="P947" s="305"/>
      <c r="Q947" s="305"/>
      <c r="R947" s="305"/>
      <c r="S947" s="127"/>
      <c r="T947" s="305"/>
      <c r="U947" s="305"/>
      <c r="V947" s="305"/>
      <c r="W947" s="305"/>
      <c r="X947" s="305"/>
      <c r="Y947" s="305"/>
      <c r="Z947" s="305"/>
      <c r="AA947" s="305"/>
      <c r="AB947" s="305"/>
      <c r="AC947" s="305"/>
    </row>
    <row r="948" spans="1:29" ht="14.25" x14ac:dyDescent="0.2">
      <c r="A948" s="305"/>
      <c r="B948" s="305"/>
      <c r="C948" s="305"/>
      <c r="D948" s="305"/>
      <c r="E948" s="305"/>
      <c r="F948" s="305"/>
      <c r="G948" s="305"/>
      <c r="H948" s="305"/>
      <c r="I948" s="305"/>
      <c r="J948" s="305"/>
      <c r="K948" s="305"/>
      <c r="L948" s="305"/>
      <c r="M948" s="305"/>
      <c r="N948" s="305"/>
      <c r="O948" s="305"/>
      <c r="P948" s="305"/>
      <c r="Q948" s="305"/>
      <c r="R948" s="305"/>
      <c r="S948" s="127"/>
      <c r="T948" s="305"/>
      <c r="U948" s="305"/>
      <c r="V948" s="305"/>
      <c r="W948" s="305"/>
      <c r="X948" s="305"/>
      <c r="Y948" s="305"/>
      <c r="Z948" s="305"/>
      <c r="AA948" s="305"/>
      <c r="AB948" s="305"/>
      <c r="AC948" s="305"/>
    </row>
    <row r="949" spans="1:29" ht="14.25" x14ac:dyDescent="0.2">
      <c r="A949" s="305"/>
      <c r="B949" s="305"/>
      <c r="C949" s="305"/>
      <c r="D949" s="305"/>
      <c r="E949" s="305"/>
      <c r="F949" s="305"/>
      <c r="G949" s="305"/>
      <c r="H949" s="305"/>
      <c r="I949" s="305"/>
      <c r="J949" s="305"/>
      <c r="K949" s="305"/>
      <c r="L949" s="305"/>
      <c r="M949" s="305"/>
      <c r="N949" s="305"/>
      <c r="O949" s="305"/>
      <c r="P949" s="305"/>
      <c r="Q949" s="305"/>
      <c r="R949" s="305"/>
      <c r="S949" s="127"/>
      <c r="T949" s="305"/>
      <c r="U949" s="305"/>
      <c r="V949" s="305"/>
      <c r="W949" s="305"/>
      <c r="X949" s="305"/>
      <c r="Y949" s="305"/>
      <c r="Z949" s="305"/>
      <c r="AA949" s="305"/>
      <c r="AB949" s="305"/>
      <c r="AC949" s="305"/>
    </row>
    <row r="950" spans="1:29" ht="14.25" x14ac:dyDescent="0.2">
      <c r="A950" s="305"/>
      <c r="B950" s="305"/>
      <c r="C950" s="305"/>
      <c r="D950" s="305"/>
      <c r="E950" s="305"/>
      <c r="F950" s="305"/>
      <c r="G950" s="305"/>
      <c r="H950" s="305"/>
      <c r="I950" s="305"/>
      <c r="J950" s="305"/>
      <c r="K950" s="305"/>
      <c r="L950" s="305"/>
      <c r="M950" s="305"/>
      <c r="N950" s="305"/>
      <c r="O950" s="305"/>
      <c r="P950" s="305"/>
      <c r="Q950" s="305"/>
      <c r="R950" s="305"/>
      <c r="S950" s="127"/>
      <c r="T950" s="305"/>
      <c r="U950" s="305"/>
      <c r="V950" s="305"/>
      <c r="W950" s="305"/>
      <c r="X950" s="305"/>
      <c r="Y950" s="305"/>
      <c r="Z950" s="305"/>
      <c r="AA950" s="305"/>
      <c r="AB950" s="305"/>
      <c r="AC950" s="305"/>
    </row>
    <row r="951" spans="1:29" ht="14.25" x14ac:dyDescent="0.2">
      <c r="A951" s="305"/>
      <c r="B951" s="305"/>
      <c r="C951" s="305"/>
      <c r="D951" s="305"/>
      <c r="E951" s="305"/>
      <c r="F951" s="305"/>
      <c r="G951" s="305"/>
      <c r="H951" s="305"/>
      <c r="I951" s="305"/>
      <c r="J951" s="305"/>
      <c r="K951" s="305"/>
      <c r="L951" s="305"/>
      <c r="M951" s="305"/>
      <c r="N951" s="305"/>
      <c r="O951" s="305"/>
      <c r="P951" s="305"/>
      <c r="Q951" s="305"/>
      <c r="R951" s="305"/>
      <c r="S951" s="127"/>
      <c r="T951" s="305"/>
      <c r="U951" s="305"/>
      <c r="V951" s="305"/>
      <c r="W951" s="305"/>
      <c r="X951" s="305"/>
      <c r="Y951" s="305"/>
      <c r="Z951" s="305"/>
      <c r="AA951" s="305"/>
      <c r="AB951" s="305"/>
      <c r="AC951" s="305"/>
    </row>
    <row r="952" spans="1:29" ht="14.25" x14ac:dyDescent="0.2">
      <c r="A952" s="305"/>
      <c r="B952" s="305"/>
      <c r="C952" s="305"/>
      <c r="D952" s="305"/>
      <c r="E952" s="305"/>
      <c r="F952" s="305"/>
      <c r="G952" s="305"/>
      <c r="H952" s="305"/>
      <c r="I952" s="305"/>
      <c r="J952" s="305"/>
      <c r="K952" s="305"/>
      <c r="L952" s="305"/>
      <c r="M952" s="305"/>
      <c r="N952" s="305"/>
      <c r="O952" s="305"/>
      <c r="P952" s="305"/>
      <c r="Q952" s="305"/>
      <c r="R952" s="305"/>
      <c r="S952" s="127"/>
      <c r="T952" s="305"/>
      <c r="U952" s="305"/>
      <c r="V952" s="305"/>
      <c r="W952" s="305"/>
      <c r="X952" s="305"/>
      <c r="Y952" s="305"/>
      <c r="Z952" s="305"/>
      <c r="AA952" s="305"/>
      <c r="AB952" s="305"/>
      <c r="AC952" s="305"/>
    </row>
    <row r="953" spans="1:29" ht="14.25" x14ac:dyDescent="0.2">
      <c r="A953" s="305"/>
      <c r="B953" s="305"/>
      <c r="C953" s="305"/>
      <c r="D953" s="305"/>
      <c r="E953" s="305"/>
      <c r="F953" s="305"/>
      <c r="G953" s="305"/>
      <c r="H953" s="305"/>
      <c r="I953" s="305"/>
      <c r="J953" s="305"/>
      <c r="K953" s="305"/>
      <c r="L953" s="305"/>
      <c r="M953" s="305"/>
      <c r="N953" s="305"/>
      <c r="O953" s="305"/>
      <c r="P953" s="305"/>
      <c r="Q953" s="305"/>
      <c r="R953" s="305"/>
      <c r="S953" s="127"/>
      <c r="T953" s="305"/>
      <c r="U953" s="305"/>
      <c r="V953" s="305"/>
      <c r="W953" s="305"/>
      <c r="X953" s="305"/>
      <c r="Y953" s="305"/>
      <c r="Z953" s="305"/>
      <c r="AA953" s="305"/>
      <c r="AB953" s="305"/>
      <c r="AC953" s="305"/>
    </row>
    <row r="954" spans="1:29" ht="14.25" x14ac:dyDescent="0.2">
      <c r="A954" s="305"/>
      <c r="B954" s="305"/>
      <c r="C954" s="305"/>
      <c r="D954" s="305"/>
      <c r="E954" s="305"/>
      <c r="F954" s="305"/>
      <c r="G954" s="305"/>
      <c r="H954" s="305"/>
      <c r="I954" s="305"/>
      <c r="J954" s="305"/>
      <c r="K954" s="305"/>
      <c r="L954" s="305"/>
      <c r="M954" s="305"/>
      <c r="N954" s="305"/>
      <c r="O954" s="305"/>
      <c r="P954" s="305"/>
      <c r="Q954" s="305"/>
      <c r="R954" s="305"/>
      <c r="S954" s="127"/>
      <c r="T954" s="305"/>
      <c r="U954" s="305"/>
      <c r="V954" s="305"/>
      <c r="W954" s="305"/>
      <c r="X954" s="305"/>
      <c r="Y954" s="305"/>
      <c r="Z954" s="305"/>
      <c r="AA954" s="305"/>
      <c r="AB954" s="305"/>
      <c r="AC954" s="305"/>
    </row>
    <row r="955" spans="1:29" ht="14.25" x14ac:dyDescent="0.2">
      <c r="A955" s="305"/>
      <c r="B955" s="305"/>
      <c r="C955" s="305"/>
      <c r="D955" s="305"/>
      <c r="E955" s="305"/>
      <c r="F955" s="305"/>
      <c r="G955" s="305"/>
      <c r="H955" s="305"/>
      <c r="I955" s="305"/>
      <c r="J955" s="305"/>
      <c r="K955" s="305"/>
      <c r="L955" s="305"/>
      <c r="M955" s="305"/>
      <c r="N955" s="305"/>
      <c r="O955" s="305"/>
      <c r="P955" s="305"/>
      <c r="Q955" s="305"/>
      <c r="R955" s="305"/>
      <c r="S955" s="127"/>
      <c r="T955" s="305"/>
      <c r="U955" s="305"/>
      <c r="V955" s="305"/>
      <c r="W955" s="305"/>
      <c r="X955" s="305"/>
      <c r="Y955" s="305"/>
      <c r="Z955" s="305"/>
      <c r="AA955" s="305"/>
      <c r="AB955" s="305"/>
      <c r="AC955" s="305"/>
    </row>
    <row r="956" spans="1:29" ht="14.25" x14ac:dyDescent="0.2">
      <c r="A956" s="305"/>
      <c r="B956" s="305"/>
      <c r="C956" s="305"/>
      <c r="D956" s="305"/>
      <c r="E956" s="305"/>
      <c r="F956" s="305"/>
      <c r="G956" s="305"/>
      <c r="H956" s="305"/>
      <c r="I956" s="305"/>
      <c r="J956" s="305"/>
      <c r="K956" s="305"/>
      <c r="L956" s="305"/>
      <c r="M956" s="305"/>
      <c r="N956" s="305"/>
      <c r="O956" s="305"/>
      <c r="P956" s="305"/>
      <c r="Q956" s="305"/>
      <c r="R956" s="305"/>
      <c r="S956" s="127"/>
      <c r="T956" s="305"/>
      <c r="U956" s="305"/>
      <c r="V956" s="305"/>
      <c r="W956" s="305"/>
      <c r="X956" s="305"/>
      <c r="Y956" s="305"/>
      <c r="Z956" s="305"/>
      <c r="AA956" s="305"/>
      <c r="AB956" s="305"/>
      <c r="AC956" s="305"/>
    </row>
    <row r="957" spans="1:29" ht="14.25" x14ac:dyDescent="0.2">
      <c r="A957" s="305"/>
      <c r="B957" s="305"/>
      <c r="C957" s="305"/>
      <c r="D957" s="305"/>
      <c r="E957" s="305"/>
      <c r="F957" s="305"/>
      <c r="G957" s="305"/>
      <c r="H957" s="305"/>
      <c r="I957" s="305"/>
      <c r="J957" s="305"/>
      <c r="K957" s="305"/>
      <c r="L957" s="305"/>
      <c r="M957" s="305"/>
      <c r="N957" s="305"/>
      <c r="O957" s="305"/>
      <c r="P957" s="305"/>
      <c r="Q957" s="305"/>
      <c r="R957" s="305"/>
      <c r="S957" s="127"/>
      <c r="T957" s="305"/>
      <c r="U957" s="305"/>
      <c r="V957" s="305"/>
      <c r="W957" s="305"/>
      <c r="X957" s="305"/>
      <c r="Y957" s="305"/>
      <c r="Z957" s="305"/>
      <c r="AA957" s="305"/>
      <c r="AB957" s="305"/>
      <c r="AC957" s="305"/>
    </row>
    <row r="958" spans="1:29" ht="14.25" x14ac:dyDescent="0.2">
      <c r="A958" s="305"/>
      <c r="B958" s="305"/>
      <c r="C958" s="305"/>
      <c r="D958" s="305"/>
      <c r="E958" s="305"/>
      <c r="F958" s="305"/>
      <c r="G958" s="305"/>
      <c r="H958" s="305"/>
      <c r="I958" s="305"/>
      <c r="J958" s="305"/>
      <c r="K958" s="305"/>
      <c r="L958" s="305"/>
      <c r="M958" s="305"/>
      <c r="N958" s="305"/>
      <c r="O958" s="305"/>
      <c r="P958" s="305"/>
      <c r="Q958" s="305"/>
      <c r="R958" s="305"/>
      <c r="S958" s="127"/>
      <c r="T958" s="305"/>
      <c r="U958" s="305"/>
      <c r="V958" s="305"/>
      <c r="W958" s="305"/>
      <c r="X958" s="305"/>
      <c r="Y958" s="305"/>
      <c r="Z958" s="305"/>
      <c r="AA958" s="305"/>
      <c r="AB958" s="305"/>
      <c r="AC958" s="305"/>
    </row>
    <row r="959" spans="1:29" ht="14.25" x14ac:dyDescent="0.2">
      <c r="A959" s="305"/>
      <c r="B959" s="305"/>
      <c r="C959" s="305"/>
      <c r="D959" s="305"/>
      <c r="E959" s="305"/>
      <c r="F959" s="305"/>
      <c r="G959" s="305"/>
      <c r="H959" s="305"/>
      <c r="I959" s="305"/>
      <c r="J959" s="305"/>
      <c r="K959" s="305"/>
      <c r="L959" s="305"/>
      <c r="M959" s="305"/>
      <c r="N959" s="305"/>
      <c r="O959" s="305"/>
      <c r="P959" s="305"/>
      <c r="Q959" s="305"/>
      <c r="R959" s="305"/>
      <c r="S959" s="127"/>
      <c r="T959" s="305"/>
      <c r="U959" s="305"/>
      <c r="V959" s="305"/>
      <c r="W959" s="305"/>
      <c r="X959" s="305"/>
      <c r="Y959" s="305"/>
      <c r="Z959" s="305"/>
      <c r="AA959" s="305"/>
      <c r="AB959" s="305"/>
      <c r="AC959" s="305"/>
    </row>
    <row r="960" spans="1:29" ht="14.25" x14ac:dyDescent="0.2">
      <c r="A960" s="305"/>
      <c r="B960" s="305"/>
      <c r="C960" s="305"/>
      <c r="D960" s="305"/>
      <c r="E960" s="305"/>
      <c r="F960" s="305"/>
      <c r="G960" s="305"/>
      <c r="H960" s="305"/>
      <c r="I960" s="305"/>
      <c r="J960" s="305"/>
      <c r="K960" s="305"/>
      <c r="L960" s="305"/>
      <c r="M960" s="305"/>
      <c r="N960" s="305"/>
      <c r="O960" s="305"/>
      <c r="P960" s="305"/>
      <c r="Q960" s="305"/>
      <c r="R960" s="305"/>
      <c r="S960" s="127"/>
      <c r="T960" s="305"/>
      <c r="U960" s="305"/>
      <c r="V960" s="305"/>
      <c r="W960" s="305"/>
      <c r="X960" s="305"/>
      <c r="Y960" s="305"/>
      <c r="Z960" s="305"/>
      <c r="AA960" s="305"/>
      <c r="AB960" s="305"/>
      <c r="AC960" s="305"/>
    </row>
    <row r="961" spans="1:29" ht="14.25" x14ac:dyDescent="0.2">
      <c r="A961" s="305"/>
      <c r="B961" s="305"/>
      <c r="C961" s="305"/>
      <c r="D961" s="305"/>
      <c r="E961" s="305"/>
      <c r="F961" s="305"/>
      <c r="G961" s="305"/>
      <c r="H961" s="305"/>
      <c r="I961" s="305"/>
      <c r="J961" s="305"/>
      <c r="K961" s="305"/>
      <c r="L961" s="305"/>
      <c r="M961" s="305"/>
      <c r="N961" s="305"/>
      <c r="O961" s="305"/>
      <c r="P961" s="305"/>
      <c r="Q961" s="305"/>
      <c r="R961" s="305"/>
      <c r="S961" s="127"/>
      <c r="T961" s="305"/>
      <c r="U961" s="305"/>
      <c r="V961" s="305"/>
      <c r="W961" s="305"/>
      <c r="X961" s="305"/>
      <c r="Y961" s="305"/>
      <c r="Z961" s="305"/>
      <c r="AA961" s="305"/>
      <c r="AB961" s="305"/>
      <c r="AC961" s="305"/>
    </row>
    <row r="962" spans="1:29" ht="14.25" x14ac:dyDescent="0.2">
      <c r="A962" s="305"/>
      <c r="B962" s="305"/>
      <c r="C962" s="305"/>
      <c r="D962" s="305"/>
      <c r="E962" s="305"/>
      <c r="F962" s="305"/>
      <c r="G962" s="305"/>
      <c r="H962" s="305"/>
      <c r="I962" s="305"/>
      <c r="J962" s="305"/>
      <c r="K962" s="305"/>
      <c r="L962" s="305"/>
      <c r="M962" s="305"/>
      <c r="N962" s="305"/>
      <c r="O962" s="305"/>
      <c r="P962" s="305"/>
      <c r="Q962" s="305"/>
      <c r="R962" s="305"/>
      <c r="S962" s="127"/>
      <c r="T962" s="305"/>
      <c r="U962" s="305"/>
      <c r="V962" s="305"/>
      <c r="W962" s="305"/>
      <c r="X962" s="305"/>
      <c r="Y962" s="305"/>
      <c r="Z962" s="305"/>
      <c r="AA962" s="305"/>
      <c r="AB962" s="305"/>
      <c r="AC962" s="305"/>
    </row>
    <row r="963" spans="1:29" ht="14.25" x14ac:dyDescent="0.2">
      <c r="A963" s="305"/>
      <c r="B963" s="305"/>
      <c r="C963" s="305"/>
      <c r="D963" s="305"/>
      <c r="E963" s="305"/>
      <c r="F963" s="305"/>
      <c r="G963" s="305"/>
      <c r="H963" s="305"/>
      <c r="I963" s="305"/>
      <c r="J963" s="305"/>
      <c r="K963" s="305"/>
      <c r="L963" s="305"/>
      <c r="M963" s="305"/>
      <c r="N963" s="305"/>
      <c r="O963" s="305"/>
      <c r="P963" s="305"/>
      <c r="Q963" s="305"/>
      <c r="R963" s="305"/>
      <c r="S963" s="127"/>
      <c r="T963" s="305"/>
      <c r="U963" s="305"/>
      <c r="V963" s="305"/>
      <c r="W963" s="305"/>
      <c r="X963" s="305"/>
      <c r="Y963" s="305"/>
      <c r="Z963" s="305"/>
      <c r="AA963" s="305"/>
      <c r="AB963" s="305"/>
      <c r="AC963" s="305"/>
    </row>
    <row r="964" spans="1:29" ht="14.25" x14ac:dyDescent="0.2">
      <c r="A964" s="305"/>
      <c r="B964" s="305"/>
      <c r="C964" s="305"/>
      <c r="D964" s="305"/>
      <c r="E964" s="305"/>
      <c r="F964" s="305"/>
      <c r="G964" s="305"/>
      <c r="H964" s="305"/>
      <c r="I964" s="305"/>
      <c r="J964" s="305"/>
      <c r="K964" s="305"/>
      <c r="L964" s="305"/>
      <c r="M964" s="305"/>
      <c r="N964" s="305"/>
      <c r="O964" s="305"/>
      <c r="P964" s="305"/>
      <c r="Q964" s="305"/>
      <c r="R964" s="305"/>
      <c r="S964" s="127"/>
      <c r="T964" s="305"/>
      <c r="U964" s="305"/>
      <c r="V964" s="305"/>
      <c r="W964" s="305"/>
      <c r="X964" s="305"/>
      <c r="Y964" s="305"/>
      <c r="Z964" s="305"/>
      <c r="AA964" s="305"/>
      <c r="AB964" s="305"/>
      <c r="AC964" s="305"/>
    </row>
    <row r="965" spans="1:29" ht="14.25" x14ac:dyDescent="0.2">
      <c r="A965" s="305"/>
      <c r="B965" s="305"/>
      <c r="C965" s="305"/>
      <c r="D965" s="305"/>
      <c r="E965" s="305"/>
      <c r="F965" s="305"/>
      <c r="G965" s="305"/>
      <c r="H965" s="305"/>
      <c r="I965" s="305"/>
      <c r="J965" s="305"/>
      <c r="K965" s="305"/>
      <c r="L965" s="305"/>
      <c r="M965" s="305"/>
      <c r="N965" s="305"/>
      <c r="O965" s="305"/>
      <c r="P965" s="305"/>
      <c r="Q965" s="305"/>
      <c r="R965" s="305"/>
      <c r="S965" s="127"/>
      <c r="T965" s="305"/>
      <c r="U965" s="305"/>
      <c r="V965" s="305"/>
      <c r="W965" s="305"/>
      <c r="X965" s="305"/>
      <c r="Y965" s="305"/>
      <c r="Z965" s="305"/>
      <c r="AA965" s="305"/>
      <c r="AB965" s="305"/>
      <c r="AC965" s="305"/>
    </row>
    <row r="966" spans="1:29" ht="14.25" x14ac:dyDescent="0.2">
      <c r="A966" s="305"/>
      <c r="B966" s="305"/>
      <c r="C966" s="305"/>
      <c r="D966" s="305"/>
      <c r="E966" s="305"/>
      <c r="F966" s="305"/>
      <c r="G966" s="305"/>
      <c r="H966" s="305"/>
      <c r="I966" s="305"/>
      <c r="J966" s="305"/>
      <c r="K966" s="305"/>
      <c r="L966" s="305"/>
      <c r="M966" s="305"/>
      <c r="N966" s="305"/>
      <c r="O966" s="305"/>
      <c r="P966" s="305"/>
      <c r="Q966" s="305"/>
      <c r="R966" s="305"/>
      <c r="S966" s="127"/>
      <c r="T966" s="305"/>
      <c r="U966" s="305"/>
      <c r="V966" s="305"/>
      <c r="W966" s="305"/>
      <c r="X966" s="305"/>
      <c r="Y966" s="305"/>
      <c r="Z966" s="305"/>
      <c r="AA966" s="305"/>
      <c r="AB966" s="305"/>
      <c r="AC966" s="305"/>
    </row>
    <row r="967" spans="1:29" ht="14.25" x14ac:dyDescent="0.2">
      <c r="A967" s="305"/>
      <c r="B967" s="305"/>
      <c r="C967" s="305"/>
      <c r="D967" s="305"/>
      <c r="E967" s="305"/>
      <c r="F967" s="305"/>
      <c r="G967" s="305"/>
      <c r="H967" s="305"/>
      <c r="I967" s="305"/>
      <c r="J967" s="305"/>
      <c r="K967" s="305"/>
      <c r="L967" s="305"/>
      <c r="M967" s="305"/>
      <c r="N967" s="305"/>
      <c r="O967" s="305"/>
      <c r="P967" s="305"/>
      <c r="Q967" s="305"/>
      <c r="R967" s="305"/>
      <c r="S967" s="127"/>
      <c r="T967" s="305"/>
      <c r="U967" s="305"/>
      <c r="V967" s="305"/>
      <c r="W967" s="305"/>
      <c r="X967" s="305"/>
      <c r="Y967" s="305"/>
      <c r="Z967" s="305"/>
      <c r="AA967" s="305"/>
      <c r="AB967" s="305"/>
      <c r="AC967" s="305"/>
    </row>
    <row r="968" spans="1:29" ht="14.25" x14ac:dyDescent="0.2">
      <c r="A968" s="305"/>
      <c r="B968" s="305"/>
      <c r="C968" s="305"/>
      <c r="D968" s="305"/>
      <c r="E968" s="305"/>
      <c r="F968" s="305"/>
      <c r="G968" s="305"/>
      <c r="H968" s="305"/>
      <c r="I968" s="305"/>
      <c r="J968" s="305"/>
      <c r="K968" s="305"/>
      <c r="L968" s="305"/>
      <c r="M968" s="305"/>
      <c r="N968" s="305"/>
      <c r="O968" s="305"/>
      <c r="P968" s="305"/>
      <c r="Q968" s="305"/>
      <c r="R968" s="305"/>
      <c r="S968" s="127"/>
      <c r="T968" s="305"/>
      <c r="U968" s="305"/>
      <c r="V968" s="305"/>
      <c r="W968" s="305"/>
      <c r="X968" s="305"/>
      <c r="Y968" s="305"/>
      <c r="Z968" s="305"/>
      <c r="AA968" s="305"/>
      <c r="AB968" s="305"/>
      <c r="AC968" s="305"/>
    </row>
    <row r="969" spans="1:29" ht="14.25" x14ac:dyDescent="0.2">
      <c r="A969" s="305"/>
      <c r="B969" s="305"/>
      <c r="C969" s="305"/>
      <c r="D969" s="305"/>
      <c r="E969" s="305"/>
      <c r="F969" s="305"/>
      <c r="G969" s="305"/>
      <c r="H969" s="305"/>
      <c r="I969" s="305"/>
      <c r="J969" s="305"/>
      <c r="K969" s="305"/>
      <c r="L969" s="305"/>
      <c r="M969" s="305"/>
      <c r="N969" s="305"/>
      <c r="O969" s="305"/>
      <c r="P969" s="305"/>
      <c r="Q969" s="305"/>
      <c r="R969" s="305"/>
      <c r="S969" s="127"/>
      <c r="T969" s="305"/>
      <c r="U969" s="305"/>
      <c r="V969" s="305"/>
      <c r="W969" s="305"/>
      <c r="X969" s="305"/>
      <c r="Y969" s="305"/>
      <c r="Z969" s="305"/>
      <c r="AA969" s="305"/>
      <c r="AB969" s="305"/>
      <c r="AC969" s="305"/>
    </row>
    <row r="970" spans="1:29" ht="14.25" x14ac:dyDescent="0.2">
      <c r="A970" s="305"/>
      <c r="B970" s="305"/>
      <c r="C970" s="305"/>
      <c r="D970" s="305"/>
      <c r="E970" s="305"/>
      <c r="F970" s="305"/>
      <c r="G970" s="305"/>
      <c r="H970" s="305"/>
      <c r="I970" s="305"/>
      <c r="J970" s="305"/>
      <c r="K970" s="305"/>
      <c r="L970" s="305"/>
      <c r="M970" s="305"/>
      <c r="N970" s="305"/>
      <c r="O970" s="305"/>
      <c r="P970" s="305"/>
      <c r="Q970" s="305"/>
      <c r="R970" s="305"/>
      <c r="S970" s="127"/>
      <c r="T970" s="305"/>
      <c r="U970" s="305"/>
      <c r="V970" s="305"/>
      <c r="W970" s="305"/>
      <c r="X970" s="305"/>
      <c r="Y970" s="305"/>
      <c r="Z970" s="305"/>
      <c r="AA970" s="305"/>
      <c r="AB970" s="305"/>
      <c r="AC970" s="305"/>
    </row>
    <row r="971" spans="1:29" ht="14.25" x14ac:dyDescent="0.2">
      <c r="A971" s="305"/>
      <c r="B971" s="305"/>
      <c r="C971" s="305"/>
      <c r="D971" s="305"/>
      <c r="E971" s="305"/>
      <c r="F971" s="305"/>
      <c r="G971" s="305"/>
      <c r="H971" s="305"/>
      <c r="I971" s="305"/>
      <c r="J971" s="305"/>
      <c r="K971" s="305"/>
      <c r="L971" s="305"/>
      <c r="M971" s="305"/>
      <c r="N971" s="305"/>
      <c r="O971" s="305"/>
      <c r="P971" s="305"/>
      <c r="Q971" s="305"/>
      <c r="R971" s="305"/>
      <c r="S971" s="127"/>
      <c r="T971" s="305"/>
      <c r="U971" s="305"/>
      <c r="V971" s="305"/>
      <c r="W971" s="305"/>
      <c r="X971" s="305"/>
      <c r="Y971" s="305"/>
      <c r="Z971" s="305"/>
      <c r="AA971" s="305"/>
      <c r="AB971" s="305"/>
      <c r="AC971" s="305"/>
    </row>
    <row r="972" spans="1:29" ht="14.25" x14ac:dyDescent="0.2">
      <c r="A972" s="305"/>
      <c r="B972" s="305"/>
      <c r="C972" s="305"/>
      <c r="D972" s="305"/>
      <c r="E972" s="305"/>
      <c r="F972" s="305"/>
      <c r="G972" s="305"/>
      <c r="H972" s="305"/>
      <c r="I972" s="305"/>
      <c r="J972" s="305"/>
      <c r="K972" s="305"/>
      <c r="L972" s="305"/>
      <c r="M972" s="305"/>
      <c r="N972" s="305"/>
      <c r="O972" s="305"/>
      <c r="P972" s="305"/>
      <c r="Q972" s="305"/>
      <c r="R972" s="305"/>
      <c r="S972" s="127"/>
      <c r="T972" s="305"/>
      <c r="U972" s="305"/>
      <c r="V972" s="305"/>
      <c r="W972" s="305"/>
      <c r="X972" s="305"/>
      <c r="Y972" s="305"/>
      <c r="Z972" s="305"/>
      <c r="AA972" s="305"/>
      <c r="AB972" s="305"/>
      <c r="AC972" s="305"/>
    </row>
    <row r="973" spans="1:29" ht="14.25" x14ac:dyDescent="0.2">
      <c r="A973" s="305"/>
      <c r="B973" s="305"/>
      <c r="C973" s="305"/>
      <c r="D973" s="305"/>
      <c r="E973" s="305"/>
      <c r="F973" s="305"/>
      <c r="G973" s="305"/>
      <c r="H973" s="305"/>
      <c r="I973" s="305"/>
      <c r="J973" s="305"/>
      <c r="K973" s="305"/>
      <c r="L973" s="305"/>
      <c r="M973" s="305"/>
      <c r="N973" s="305"/>
      <c r="O973" s="305"/>
      <c r="P973" s="305"/>
      <c r="Q973" s="305"/>
      <c r="R973" s="305"/>
      <c r="S973" s="127"/>
      <c r="T973" s="305"/>
      <c r="U973" s="305"/>
      <c r="V973" s="305"/>
      <c r="W973" s="305"/>
      <c r="X973" s="305"/>
      <c r="Y973" s="305"/>
      <c r="Z973" s="305"/>
      <c r="AA973" s="305"/>
      <c r="AB973" s="305"/>
      <c r="AC973" s="305"/>
    </row>
    <row r="974" spans="1:29" ht="14.25" x14ac:dyDescent="0.2">
      <c r="A974" s="305"/>
      <c r="B974" s="305"/>
      <c r="C974" s="305"/>
      <c r="D974" s="305"/>
      <c r="E974" s="305"/>
      <c r="F974" s="305"/>
      <c r="G974" s="305"/>
      <c r="H974" s="305"/>
      <c r="I974" s="305"/>
      <c r="J974" s="305"/>
      <c r="K974" s="305"/>
      <c r="L974" s="305"/>
      <c r="M974" s="305"/>
      <c r="N974" s="305"/>
      <c r="O974" s="305"/>
      <c r="P974" s="305"/>
      <c r="Q974" s="305"/>
      <c r="R974" s="305"/>
      <c r="S974" s="127"/>
      <c r="T974" s="305"/>
      <c r="U974" s="305"/>
      <c r="V974" s="305"/>
      <c r="W974" s="305"/>
      <c r="X974" s="305"/>
      <c r="Y974" s="305"/>
      <c r="Z974" s="305"/>
      <c r="AA974" s="305"/>
      <c r="AB974" s="305"/>
      <c r="AC974" s="305"/>
    </row>
    <row r="975" spans="1:29" ht="14.25" x14ac:dyDescent="0.2">
      <c r="A975" s="305"/>
      <c r="B975" s="305"/>
      <c r="C975" s="305"/>
      <c r="D975" s="305"/>
      <c r="E975" s="305"/>
      <c r="F975" s="305"/>
      <c r="G975" s="305"/>
      <c r="H975" s="305"/>
      <c r="I975" s="305"/>
      <c r="J975" s="305"/>
      <c r="K975" s="305"/>
      <c r="L975" s="305"/>
      <c r="M975" s="305"/>
      <c r="N975" s="305"/>
      <c r="O975" s="305"/>
      <c r="P975" s="305"/>
      <c r="Q975" s="305"/>
      <c r="R975" s="305"/>
      <c r="S975" s="127"/>
      <c r="T975" s="305"/>
      <c r="U975" s="305"/>
      <c r="V975" s="305"/>
      <c r="W975" s="305"/>
      <c r="X975" s="305"/>
      <c r="Y975" s="305"/>
      <c r="Z975" s="305"/>
      <c r="AA975" s="305"/>
      <c r="AB975" s="305"/>
      <c r="AC975" s="305"/>
    </row>
    <row r="976" spans="1:29" ht="14.25" x14ac:dyDescent="0.2">
      <c r="A976" s="305"/>
      <c r="B976" s="305"/>
      <c r="C976" s="305"/>
      <c r="D976" s="305"/>
      <c r="E976" s="305"/>
      <c r="F976" s="305"/>
      <c r="G976" s="305"/>
      <c r="H976" s="305"/>
      <c r="I976" s="305"/>
      <c r="J976" s="305"/>
      <c r="K976" s="305"/>
      <c r="L976" s="305"/>
      <c r="M976" s="305"/>
      <c r="N976" s="305"/>
      <c r="O976" s="305"/>
      <c r="P976" s="305"/>
      <c r="Q976" s="305"/>
      <c r="R976" s="305"/>
      <c r="S976" s="127"/>
      <c r="T976" s="305"/>
      <c r="U976" s="305"/>
      <c r="V976" s="305"/>
      <c r="W976" s="305"/>
      <c r="X976" s="305"/>
      <c r="Y976" s="305"/>
      <c r="Z976" s="305"/>
      <c r="AA976" s="305"/>
      <c r="AB976" s="305"/>
      <c r="AC976" s="305"/>
    </row>
    <row r="977" spans="1:29" ht="14.25" x14ac:dyDescent="0.2">
      <c r="A977" s="305"/>
      <c r="B977" s="305"/>
      <c r="C977" s="305"/>
      <c r="D977" s="305"/>
      <c r="E977" s="305"/>
      <c r="F977" s="305"/>
      <c r="G977" s="305"/>
      <c r="H977" s="305"/>
      <c r="I977" s="305"/>
      <c r="J977" s="305"/>
      <c r="K977" s="305"/>
      <c r="L977" s="305"/>
      <c r="M977" s="305"/>
      <c r="N977" s="305"/>
      <c r="O977" s="305"/>
      <c r="P977" s="305"/>
      <c r="Q977" s="305"/>
      <c r="R977" s="305"/>
      <c r="S977" s="127"/>
      <c r="T977" s="305"/>
      <c r="U977" s="305"/>
      <c r="V977" s="305"/>
      <c r="W977" s="305"/>
      <c r="X977" s="305"/>
      <c r="Y977" s="305"/>
      <c r="Z977" s="305"/>
      <c r="AA977" s="305"/>
      <c r="AB977" s="305"/>
      <c r="AC977" s="305"/>
    </row>
    <row r="978" spans="1:29" ht="14.25" x14ac:dyDescent="0.2">
      <c r="A978" s="305"/>
      <c r="B978" s="305"/>
      <c r="C978" s="305"/>
      <c r="D978" s="305"/>
      <c r="E978" s="305"/>
      <c r="F978" s="305"/>
      <c r="G978" s="305"/>
      <c r="H978" s="305"/>
      <c r="I978" s="305"/>
      <c r="J978" s="305"/>
      <c r="K978" s="305"/>
      <c r="L978" s="305"/>
      <c r="M978" s="305"/>
      <c r="N978" s="305"/>
      <c r="O978" s="305"/>
      <c r="P978" s="305"/>
      <c r="Q978" s="305"/>
      <c r="R978" s="305"/>
      <c r="S978" s="127"/>
      <c r="T978" s="305"/>
      <c r="U978" s="305"/>
      <c r="V978" s="305"/>
      <c r="W978" s="305"/>
      <c r="X978" s="305"/>
      <c r="Y978" s="305"/>
      <c r="Z978" s="305"/>
      <c r="AA978" s="305"/>
      <c r="AB978" s="305"/>
      <c r="AC978" s="305"/>
    </row>
    <row r="979" spans="1:29" ht="14.25" x14ac:dyDescent="0.2">
      <c r="A979" s="305"/>
      <c r="B979" s="305"/>
      <c r="C979" s="305"/>
      <c r="D979" s="305"/>
      <c r="E979" s="305"/>
      <c r="F979" s="305"/>
      <c r="G979" s="305"/>
      <c r="H979" s="305"/>
      <c r="I979" s="305"/>
      <c r="J979" s="305"/>
      <c r="K979" s="305"/>
      <c r="L979" s="305"/>
      <c r="M979" s="305"/>
      <c r="N979" s="305"/>
      <c r="O979" s="305"/>
      <c r="P979" s="305"/>
      <c r="Q979" s="305"/>
      <c r="R979" s="305"/>
      <c r="S979" s="127"/>
      <c r="T979" s="305"/>
      <c r="U979" s="305"/>
      <c r="V979" s="305"/>
      <c r="W979" s="305"/>
      <c r="X979" s="305"/>
      <c r="Y979" s="305"/>
      <c r="Z979" s="305"/>
      <c r="AA979" s="305"/>
      <c r="AB979" s="305"/>
      <c r="AC979" s="305"/>
    </row>
    <row r="980" spans="1:29" ht="14.25" x14ac:dyDescent="0.2">
      <c r="A980" s="305"/>
      <c r="B980" s="305"/>
      <c r="C980" s="305"/>
      <c r="D980" s="305"/>
      <c r="E980" s="305"/>
      <c r="F980" s="305"/>
      <c r="G980" s="305"/>
      <c r="H980" s="305"/>
      <c r="I980" s="305"/>
      <c r="J980" s="305"/>
      <c r="K980" s="305"/>
      <c r="L980" s="305"/>
      <c r="M980" s="305"/>
      <c r="N980" s="305"/>
      <c r="O980" s="305"/>
      <c r="P980" s="305"/>
      <c r="Q980" s="305"/>
      <c r="R980" s="305"/>
      <c r="S980" s="127"/>
      <c r="T980" s="305"/>
      <c r="U980" s="305"/>
      <c r="V980" s="305"/>
      <c r="W980" s="305"/>
      <c r="X980" s="305"/>
      <c r="Y980" s="305"/>
      <c r="Z980" s="305"/>
      <c r="AA980" s="305"/>
      <c r="AB980" s="305"/>
      <c r="AC980" s="305"/>
    </row>
    <row r="981" spans="1:29" ht="14.25" x14ac:dyDescent="0.2">
      <c r="A981" s="305"/>
      <c r="B981" s="305"/>
      <c r="C981" s="305"/>
      <c r="D981" s="305"/>
      <c r="E981" s="305"/>
      <c r="F981" s="305"/>
      <c r="G981" s="305"/>
      <c r="H981" s="305"/>
      <c r="I981" s="305"/>
      <c r="J981" s="305"/>
      <c r="K981" s="305"/>
      <c r="L981" s="305"/>
      <c r="M981" s="305"/>
      <c r="N981" s="305"/>
      <c r="O981" s="305"/>
      <c r="P981" s="305"/>
      <c r="Q981" s="305"/>
      <c r="R981" s="305"/>
      <c r="S981" s="127"/>
      <c r="T981" s="305"/>
      <c r="U981" s="305"/>
      <c r="V981" s="305"/>
      <c r="W981" s="305"/>
      <c r="X981" s="305"/>
      <c r="Y981" s="305"/>
      <c r="Z981" s="305"/>
      <c r="AA981" s="305"/>
      <c r="AB981" s="305"/>
      <c r="AC981" s="305"/>
    </row>
    <row r="982" spans="1:29" ht="14.25" x14ac:dyDescent="0.2">
      <c r="A982" s="305"/>
      <c r="B982" s="305"/>
      <c r="C982" s="305"/>
      <c r="D982" s="305"/>
      <c r="E982" s="305"/>
      <c r="F982" s="305"/>
      <c r="G982" s="305"/>
      <c r="H982" s="305"/>
      <c r="I982" s="305"/>
      <c r="J982" s="305"/>
      <c r="K982" s="305"/>
      <c r="L982" s="305"/>
      <c r="M982" s="305"/>
      <c r="N982" s="305"/>
      <c r="O982" s="305"/>
      <c r="P982" s="305"/>
      <c r="Q982" s="305"/>
      <c r="R982" s="305"/>
      <c r="S982" s="127"/>
      <c r="T982" s="305"/>
      <c r="U982" s="305"/>
      <c r="V982" s="305"/>
      <c r="W982" s="305"/>
      <c r="X982" s="305"/>
      <c r="Y982" s="305"/>
      <c r="Z982" s="305"/>
      <c r="AA982" s="305"/>
      <c r="AB982" s="305"/>
      <c r="AC982" s="305"/>
    </row>
    <row r="983" spans="1:29" ht="14.25" x14ac:dyDescent="0.2">
      <c r="A983" s="305"/>
      <c r="B983" s="305"/>
      <c r="C983" s="305"/>
      <c r="D983" s="305"/>
      <c r="E983" s="305"/>
      <c r="F983" s="305"/>
      <c r="G983" s="305"/>
      <c r="H983" s="305"/>
      <c r="I983" s="305"/>
      <c r="J983" s="305"/>
      <c r="K983" s="305"/>
      <c r="L983" s="305"/>
      <c r="M983" s="305"/>
      <c r="N983" s="305"/>
      <c r="O983" s="305"/>
      <c r="P983" s="305"/>
      <c r="Q983" s="305"/>
      <c r="R983" s="305"/>
      <c r="S983" s="127"/>
      <c r="T983" s="305"/>
      <c r="U983" s="305"/>
      <c r="V983" s="305"/>
      <c r="W983" s="305"/>
      <c r="X983" s="305"/>
      <c r="Y983" s="305"/>
      <c r="Z983" s="305"/>
      <c r="AA983" s="305"/>
      <c r="AB983" s="305"/>
      <c r="AC983" s="305"/>
    </row>
    <row r="984" spans="1:29" ht="14.25" x14ac:dyDescent="0.2">
      <c r="A984" s="305"/>
      <c r="B984" s="305"/>
      <c r="C984" s="305"/>
      <c r="D984" s="305"/>
      <c r="E984" s="305"/>
      <c r="F984" s="305"/>
      <c r="G984" s="305"/>
      <c r="H984" s="305"/>
      <c r="I984" s="305"/>
      <c r="J984" s="305"/>
      <c r="K984" s="305"/>
      <c r="L984" s="305"/>
      <c r="M984" s="305"/>
      <c r="N984" s="305"/>
      <c r="O984" s="305"/>
      <c r="P984" s="305"/>
      <c r="Q984" s="305"/>
      <c r="R984" s="305"/>
      <c r="S984" s="127"/>
      <c r="T984" s="305"/>
      <c r="U984" s="305"/>
      <c r="V984" s="305"/>
      <c r="W984" s="305"/>
      <c r="X984" s="305"/>
      <c r="Y984" s="305"/>
      <c r="Z984" s="305"/>
      <c r="AA984" s="305"/>
      <c r="AB984" s="305"/>
      <c r="AC984" s="305"/>
    </row>
    <row r="985" spans="1:29" ht="14.25" x14ac:dyDescent="0.2">
      <c r="A985" s="305"/>
      <c r="B985" s="305"/>
      <c r="C985" s="305"/>
      <c r="D985" s="305"/>
      <c r="E985" s="305"/>
      <c r="F985" s="305"/>
      <c r="G985" s="305"/>
      <c r="H985" s="305"/>
      <c r="I985" s="305"/>
      <c r="J985" s="305"/>
      <c r="K985" s="305"/>
      <c r="L985" s="305"/>
      <c r="M985" s="305"/>
      <c r="N985" s="305"/>
      <c r="O985" s="305"/>
      <c r="P985" s="305"/>
      <c r="Q985" s="305"/>
      <c r="R985" s="305"/>
      <c r="S985" s="127"/>
      <c r="T985" s="305"/>
      <c r="U985" s="305"/>
      <c r="V985" s="305"/>
      <c r="W985" s="305"/>
      <c r="X985" s="305"/>
      <c r="Y985" s="305"/>
      <c r="Z985" s="305"/>
      <c r="AA985" s="305"/>
      <c r="AB985" s="305"/>
      <c r="AC985" s="305"/>
    </row>
    <row r="986" spans="1:29" ht="14.25" x14ac:dyDescent="0.2">
      <c r="A986" s="305"/>
      <c r="B986" s="305"/>
      <c r="C986" s="305"/>
      <c r="D986" s="305"/>
      <c r="E986" s="305"/>
      <c r="F986" s="305"/>
      <c r="G986" s="305"/>
      <c r="H986" s="305"/>
      <c r="I986" s="305"/>
      <c r="J986" s="305"/>
      <c r="K986" s="305"/>
      <c r="L986" s="305"/>
      <c r="M986" s="305"/>
      <c r="N986" s="305"/>
      <c r="O986" s="305"/>
      <c r="P986" s="305"/>
      <c r="Q986" s="305"/>
      <c r="R986" s="305"/>
      <c r="S986" s="127"/>
      <c r="T986" s="305"/>
      <c r="U986" s="305"/>
      <c r="V986" s="305"/>
      <c r="W986" s="305"/>
      <c r="X986" s="305"/>
      <c r="Y986" s="305"/>
      <c r="Z986" s="305"/>
      <c r="AA986" s="305"/>
      <c r="AB986" s="305"/>
      <c r="AC986" s="305"/>
    </row>
    <row r="987" spans="1:29" ht="14.25" x14ac:dyDescent="0.2">
      <c r="A987" s="305"/>
      <c r="B987" s="305"/>
      <c r="C987" s="305"/>
      <c r="D987" s="305"/>
      <c r="E987" s="305"/>
      <c r="F987" s="305"/>
      <c r="G987" s="305"/>
      <c r="H987" s="305"/>
      <c r="I987" s="305"/>
      <c r="J987" s="305"/>
      <c r="K987" s="305"/>
      <c r="L987" s="305"/>
      <c r="M987" s="305"/>
      <c r="N987" s="305"/>
      <c r="O987" s="305"/>
      <c r="P987" s="305"/>
      <c r="Q987" s="305"/>
      <c r="R987" s="305"/>
      <c r="S987" s="127"/>
      <c r="T987" s="305"/>
      <c r="U987" s="305"/>
      <c r="V987" s="305"/>
      <c r="W987" s="305"/>
      <c r="X987" s="305"/>
      <c r="Y987" s="305"/>
      <c r="Z987" s="305"/>
      <c r="AA987" s="305"/>
      <c r="AB987" s="305"/>
      <c r="AC987" s="305"/>
    </row>
    <row r="988" spans="1:29" ht="14.25" x14ac:dyDescent="0.2">
      <c r="A988" s="305"/>
      <c r="B988" s="305"/>
      <c r="C988" s="305"/>
      <c r="D988" s="305"/>
      <c r="E988" s="305"/>
      <c r="F988" s="305"/>
      <c r="G988" s="305"/>
      <c r="H988" s="305"/>
      <c r="I988" s="305"/>
      <c r="J988" s="305"/>
      <c r="K988" s="305"/>
      <c r="L988" s="305"/>
      <c r="M988" s="305"/>
      <c r="N988" s="305"/>
      <c r="O988" s="305"/>
      <c r="P988" s="305"/>
      <c r="Q988" s="305"/>
      <c r="R988" s="305"/>
      <c r="S988" s="127"/>
      <c r="T988" s="305"/>
      <c r="U988" s="305"/>
      <c r="V988" s="305"/>
      <c r="W988" s="305"/>
      <c r="X988" s="305"/>
      <c r="Y988" s="305"/>
      <c r="Z988" s="305"/>
      <c r="AA988" s="305"/>
      <c r="AB988" s="305"/>
      <c r="AC988" s="305"/>
    </row>
    <row r="989" spans="1:29" ht="14.25" x14ac:dyDescent="0.2">
      <c r="A989" s="305"/>
      <c r="B989" s="305"/>
      <c r="C989" s="305"/>
      <c r="D989" s="305"/>
      <c r="E989" s="305"/>
      <c r="F989" s="305"/>
      <c r="G989" s="305"/>
      <c r="H989" s="305"/>
      <c r="I989" s="305"/>
      <c r="J989" s="305"/>
      <c r="K989" s="305"/>
      <c r="L989" s="305"/>
      <c r="M989" s="305"/>
      <c r="N989" s="305"/>
      <c r="O989" s="305"/>
      <c r="P989" s="305"/>
      <c r="Q989" s="305"/>
      <c r="R989" s="305"/>
      <c r="S989" s="127"/>
      <c r="T989" s="305"/>
      <c r="U989" s="305"/>
      <c r="V989" s="305"/>
      <c r="W989" s="305"/>
      <c r="X989" s="305"/>
      <c r="Y989" s="305"/>
      <c r="Z989" s="305"/>
      <c r="AA989" s="305"/>
      <c r="AB989" s="305"/>
      <c r="AC989" s="305"/>
    </row>
    <row r="990" spans="1:29" ht="14.25" x14ac:dyDescent="0.2">
      <c r="A990" s="305"/>
      <c r="B990" s="305"/>
      <c r="C990" s="305"/>
      <c r="D990" s="305"/>
      <c r="E990" s="305"/>
      <c r="F990" s="305"/>
      <c r="G990" s="305"/>
      <c r="H990" s="305"/>
      <c r="I990" s="305"/>
      <c r="J990" s="305"/>
      <c r="K990" s="305"/>
      <c r="L990" s="305"/>
      <c r="M990" s="305"/>
      <c r="N990" s="305"/>
      <c r="O990" s="305"/>
      <c r="P990" s="305"/>
      <c r="Q990" s="305"/>
      <c r="R990" s="305"/>
      <c r="S990" s="127"/>
      <c r="T990" s="305"/>
      <c r="U990" s="305"/>
      <c r="V990" s="305"/>
      <c r="W990" s="305"/>
      <c r="X990" s="305"/>
      <c r="Y990" s="305"/>
      <c r="Z990" s="305"/>
      <c r="AA990" s="305"/>
      <c r="AB990" s="305"/>
      <c r="AC990" s="305"/>
    </row>
    <row r="991" spans="1:29" ht="14.25" x14ac:dyDescent="0.2">
      <c r="A991" s="305"/>
      <c r="B991" s="305"/>
      <c r="C991" s="305"/>
      <c r="D991" s="305"/>
      <c r="E991" s="305"/>
      <c r="F991" s="305"/>
      <c r="G991" s="305"/>
      <c r="H991" s="305"/>
      <c r="I991" s="305"/>
      <c r="J991" s="305"/>
      <c r="K991" s="305"/>
      <c r="L991" s="305"/>
      <c r="M991" s="305"/>
      <c r="N991" s="305"/>
      <c r="O991" s="305"/>
      <c r="P991" s="305"/>
      <c r="Q991" s="305"/>
      <c r="R991" s="305"/>
      <c r="S991" s="127"/>
      <c r="T991" s="305"/>
      <c r="U991" s="305"/>
      <c r="V991" s="305"/>
      <c r="W991" s="305"/>
      <c r="X991" s="305"/>
      <c r="Y991" s="305"/>
      <c r="Z991" s="305"/>
      <c r="AA991" s="305"/>
      <c r="AB991" s="305"/>
      <c r="AC991" s="305"/>
    </row>
    <row r="992" spans="1:29" ht="14.25" x14ac:dyDescent="0.2">
      <c r="A992" s="305"/>
      <c r="B992" s="305"/>
      <c r="C992" s="305"/>
      <c r="D992" s="305"/>
      <c r="E992" s="305"/>
      <c r="F992" s="305"/>
      <c r="G992" s="305"/>
      <c r="H992" s="305"/>
      <c r="I992" s="305"/>
      <c r="J992" s="305"/>
      <c r="K992" s="305"/>
      <c r="L992" s="305"/>
      <c r="M992" s="305"/>
      <c r="N992" s="305"/>
      <c r="O992" s="305"/>
      <c r="P992" s="305"/>
      <c r="Q992" s="305"/>
      <c r="R992" s="305"/>
      <c r="S992" s="127"/>
      <c r="T992" s="305"/>
      <c r="U992" s="305"/>
      <c r="V992" s="305"/>
      <c r="W992" s="305"/>
      <c r="X992" s="305"/>
      <c r="Y992" s="305"/>
      <c r="Z992" s="305"/>
      <c r="AA992" s="305"/>
      <c r="AB992" s="305"/>
      <c r="AC992" s="305"/>
    </row>
    <row r="993" spans="1:29" ht="14.25" x14ac:dyDescent="0.2">
      <c r="A993" s="305"/>
      <c r="B993" s="305"/>
      <c r="C993" s="305"/>
      <c r="D993" s="305"/>
      <c r="E993" s="305"/>
      <c r="F993" s="305"/>
      <c r="G993" s="305"/>
      <c r="H993" s="305"/>
      <c r="I993" s="305"/>
      <c r="J993" s="305"/>
      <c r="K993" s="305"/>
      <c r="L993" s="305"/>
      <c r="M993" s="305"/>
      <c r="N993" s="305"/>
      <c r="O993" s="305"/>
      <c r="P993" s="305"/>
      <c r="Q993" s="305"/>
      <c r="R993" s="305"/>
      <c r="S993" s="127"/>
      <c r="T993" s="305"/>
      <c r="U993" s="305"/>
      <c r="V993" s="305"/>
      <c r="W993" s="305"/>
      <c r="X993" s="305"/>
      <c r="Y993" s="305"/>
      <c r="Z993" s="305"/>
      <c r="AA993" s="305"/>
      <c r="AB993" s="305"/>
      <c r="AC993" s="305"/>
    </row>
    <row r="994" spans="1:29" ht="14.25" x14ac:dyDescent="0.2">
      <c r="A994" s="305"/>
      <c r="B994" s="305"/>
      <c r="C994" s="305"/>
      <c r="D994" s="305"/>
      <c r="E994" s="305"/>
      <c r="F994" s="305"/>
      <c r="G994" s="305"/>
      <c r="H994" s="305"/>
      <c r="I994" s="305"/>
      <c r="J994" s="305"/>
      <c r="K994" s="305"/>
      <c r="L994" s="305"/>
      <c r="M994" s="305"/>
      <c r="N994" s="305"/>
      <c r="O994" s="305"/>
      <c r="P994" s="305"/>
      <c r="Q994" s="305"/>
      <c r="R994" s="305"/>
      <c r="S994" s="127"/>
      <c r="T994" s="305"/>
      <c r="U994" s="305"/>
      <c r="V994" s="305"/>
      <c r="W994" s="305"/>
      <c r="X994" s="305"/>
      <c r="Y994" s="305"/>
      <c r="Z994" s="305"/>
      <c r="AA994" s="305"/>
      <c r="AB994" s="305"/>
      <c r="AC994" s="305"/>
    </row>
    <row r="995" spans="1:29" ht="14.25" x14ac:dyDescent="0.2">
      <c r="A995" s="305"/>
      <c r="B995" s="305"/>
      <c r="C995" s="305"/>
      <c r="D995" s="305"/>
      <c r="E995" s="305"/>
      <c r="F995" s="305"/>
      <c r="G995" s="305"/>
      <c r="H995" s="305"/>
      <c r="I995" s="305"/>
      <c r="J995" s="305"/>
      <c r="K995" s="305"/>
      <c r="L995" s="305"/>
      <c r="M995" s="305"/>
      <c r="N995" s="305"/>
      <c r="O995" s="305"/>
      <c r="P995" s="305"/>
      <c r="Q995" s="305"/>
      <c r="R995" s="305"/>
      <c r="S995" s="127"/>
      <c r="T995" s="305"/>
      <c r="U995" s="305"/>
      <c r="V995" s="305"/>
      <c r="W995" s="305"/>
      <c r="X995" s="305"/>
      <c r="Y995" s="305"/>
      <c r="Z995" s="305"/>
      <c r="AA995" s="305"/>
      <c r="AB995" s="305"/>
      <c r="AC995" s="305"/>
    </row>
    <row r="996" spans="1:29" ht="14.25" x14ac:dyDescent="0.2">
      <c r="A996" s="305"/>
      <c r="B996" s="305"/>
      <c r="C996" s="305"/>
      <c r="D996" s="305"/>
      <c r="E996" s="305"/>
      <c r="F996" s="305"/>
      <c r="G996" s="305"/>
      <c r="H996" s="305"/>
      <c r="I996" s="305"/>
      <c r="J996" s="305"/>
      <c r="K996" s="305"/>
      <c r="L996" s="305"/>
      <c r="M996" s="305"/>
      <c r="N996" s="305"/>
      <c r="O996" s="305"/>
      <c r="P996" s="305"/>
      <c r="Q996" s="305"/>
      <c r="R996" s="305"/>
      <c r="S996" s="127"/>
      <c r="T996" s="305"/>
      <c r="U996" s="305"/>
      <c r="V996" s="305"/>
      <c r="W996" s="305"/>
      <c r="X996" s="305"/>
      <c r="Y996" s="305"/>
      <c r="Z996" s="305"/>
      <c r="AA996" s="305"/>
      <c r="AB996" s="305"/>
      <c r="AC996" s="305"/>
    </row>
    <row r="997" spans="1:29" ht="14.25" x14ac:dyDescent="0.2">
      <c r="A997" s="305"/>
      <c r="B997" s="305"/>
      <c r="C997" s="305"/>
      <c r="D997" s="305"/>
      <c r="E997" s="305"/>
      <c r="F997" s="305"/>
      <c r="G997" s="305"/>
      <c r="H997" s="305"/>
      <c r="I997" s="305"/>
      <c r="J997" s="305"/>
      <c r="K997" s="305"/>
      <c r="L997" s="305"/>
      <c r="M997" s="305"/>
      <c r="N997" s="305"/>
      <c r="O997" s="305"/>
      <c r="P997" s="305"/>
      <c r="Q997" s="305"/>
      <c r="R997" s="305"/>
      <c r="S997" s="127"/>
      <c r="T997" s="305"/>
      <c r="U997" s="305"/>
      <c r="V997" s="305"/>
      <c r="W997" s="305"/>
      <c r="X997" s="305"/>
      <c r="Y997" s="305"/>
      <c r="Z997" s="305"/>
      <c r="AA997" s="305"/>
      <c r="AB997" s="305"/>
      <c r="AC997" s="305"/>
    </row>
    <row r="998" spans="1:29" ht="14.25" x14ac:dyDescent="0.2">
      <c r="A998" s="305"/>
      <c r="B998" s="305"/>
      <c r="C998" s="305"/>
      <c r="D998" s="305"/>
      <c r="E998" s="305"/>
      <c r="F998" s="305"/>
      <c r="G998" s="305"/>
      <c r="H998" s="305"/>
      <c r="I998" s="305"/>
      <c r="J998" s="305"/>
      <c r="K998" s="305"/>
      <c r="L998" s="305"/>
      <c r="M998" s="305"/>
      <c r="N998" s="305"/>
      <c r="O998" s="305"/>
      <c r="P998" s="305"/>
      <c r="Q998" s="305"/>
      <c r="R998" s="305"/>
      <c r="S998" s="127"/>
      <c r="T998" s="305"/>
      <c r="U998" s="305"/>
      <c r="V998" s="305"/>
      <c r="W998" s="305"/>
      <c r="X998" s="305"/>
      <c r="Y998" s="305"/>
      <c r="Z998" s="305"/>
      <c r="AA998" s="305"/>
      <c r="AB998" s="305"/>
      <c r="AC998" s="305"/>
    </row>
    <row r="999" spans="1:29" ht="14.25" x14ac:dyDescent="0.2">
      <c r="A999" s="305"/>
      <c r="B999" s="305"/>
      <c r="C999" s="305"/>
      <c r="D999" s="305"/>
      <c r="E999" s="305"/>
      <c r="F999" s="305"/>
      <c r="G999" s="305"/>
      <c r="H999" s="305"/>
      <c r="I999" s="305"/>
      <c r="J999" s="305"/>
      <c r="K999" s="305"/>
      <c r="L999" s="305"/>
      <c r="M999" s="305"/>
      <c r="N999" s="305"/>
      <c r="O999" s="305"/>
      <c r="P999" s="305"/>
      <c r="Q999" s="305"/>
      <c r="R999" s="305"/>
      <c r="S999" s="127"/>
      <c r="T999" s="305"/>
      <c r="U999" s="305"/>
      <c r="V999" s="305"/>
      <c r="W999" s="305"/>
      <c r="X999" s="305"/>
      <c r="Y999" s="305"/>
      <c r="Z999" s="305"/>
      <c r="AA999" s="305"/>
      <c r="AB999" s="305"/>
      <c r="AC999" s="305"/>
    </row>
    <row r="1000" spans="1:29" ht="14.25" x14ac:dyDescent="0.2">
      <c r="A1000" s="305"/>
      <c r="B1000" s="305"/>
      <c r="C1000" s="305"/>
      <c r="D1000" s="305"/>
      <c r="E1000" s="305"/>
      <c r="F1000" s="305"/>
      <c r="G1000" s="305"/>
      <c r="H1000" s="305"/>
      <c r="I1000" s="305"/>
      <c r="J1000" s="305"/>
      <c r="K1000" s="305"/>
      <c r="L1000" s="305"/>
      <c r="M1000" s="305"/>
      <c r="N1000" s="305"/>
      <c r="O1000" s="305"/>
      <c r="P1000" s="305"/>
      <c r="Q1000" s="305"/>
      <c r="R1000" s="305"/>
      <c r="S1000" s="127"/>
      <c r="T1000" s="305"/>
      <c r="U1000" s="305"/>
      <c r="V1000" s="305"/>
      <c r="W1000" s="305"/>
      <c r="X1000" s="305"/>
      <c r="Y1000" s="305"/>
      <c r="Z1000" s="305"/>
      <c r="AA1000" s="305"/>
      <c r="AB1000" s="305"/>
      <c r="AC1000" s="305"/>
    </row>
    <row r="1001" spans="1:29" ht="14.25" x14ac:dyDescent="0.2">
      <c r="A1001" s="305"/>
      <c r="B1001" s="305"/>
      <c r="C1001" s="305"/>
      <c r="D1001" s="305"/>
      <c r="E1001" s="305"/>
      <c r="F1001" s="305"/>
      <c r="G1001" s="305"/>
      <c r="H1001" s="305"/>
      <c r="I1001" s="305"/>
      <c r="J1001" s="305"/>
      <c r="K1001" s="305"/>
      <c r="L1001" s="305"/>
      <c r="M1001" s="305"/>
      <c r="N1001" s="305"/>
      <c r="O1001" s="305"/>
      <c r="P1001" s="305"/>
      <c r="Q1001" s="305"/>
      <c r="R1001" s="305"/>
      <c r="S1001" s="127"/>
      <c r="T1001" s="305"/>
      <c r="U1001" s="305"/>
      <c r="V1001" s="305"/>
      <c r="W1001" s="305"/>
      <c r="X1001" s="305"/>
      <c r="Y1001" s="305"/>
      <c r="Z1001" s="305"/>
      <c r="AA1001" s="305"/>
      <c r="AB1001" s="305"/>
      <c r="AC1001" s="305"/>
    </row>
    <row r="1002" spans="1:29" ht="14.25" x14ac:dyDescent="0.2">
      <c r="A1002" s="305"/>
      <c r="B1002" s="305"/>
      <c r="C1002" s="305"/>
      <c r="D1002" s="305"/>
      <c r="E1002" s="305"/>
      <c r="F1002" s="305"/>
      <c r="G1002" s="305"/>
      <c r="H1002" s="305"/>
      <c r="I1002" s="305"/>
      <c r="J1002" s="305"/>
      <c r="K1002" s="305"/>
      <c r="L1002" s="305"/>
      <c r="M1002" s="305"/>
      <c r="N1002" s="305"/>
      <c r="O1002" s="305"/>
      <c r="P1002" s="305"/>
      <c r="Q1002" s="305"/>
      <c r="R1002" s="305"/>
      <c r="S1002" s="127"/>
      <c r="T1002" s="305"/>
      <c r="U1002" s="305"/>
      <c r="V1002" s="305"/>
      <c r="W1002" s="305"/>
      <c r="X1002" s="305"/>
      <c r="Y1002" s="305"/>
      <c r="Z1002" s="305"/>
      <c r="AA1002" s="305"/>
      <c r="AB1002" s="305"/>
      <c r="AC1002" s="305"/>
    </row>
    <row r="1003" spans="1:29" ht="14.25" x14ac:dyDescent="0.2">
      <c r="A1003" s="305"/>
      <c r="B1003" s="305"/>
      <c r="C1003" s="305"/>
      <c r="D1003" s="305"/>
      <c r="E1003" s="305"/>
      <c r="F1003" s="305"/>
      <c r="G1003" s="305"/>
      <c r="H1003" s="305"/>
      <c r="I1003" s="305"/>
      <c r="J1003" s="305"/>
      <c r="K1003" s="305"/>
      <c r="L1003" s="305"/>
      <c r="M1003" s="305"/>
      <c r="N1003" s="305"/>
      <c r="O1003" s="305"/>
      <c r="P1003" s="305"/>
      <c r="Q1003" s="305"/>
      <c r="R1003" s="305"/>
      <c r="S1003" s="127"/>
      <c r="T1003" s="305"/>
      <c r="U1003" s="305"/>
      <c r="V1003" s="305"/>
      <c r="W1003" s="305"/>
      <c r="X1003" s="305"/>
      <c r="Y1003" s="305"/>
      <c r="Z1003" s="305"/>
      <c r="AA1003" s="305"/>
      <c r="AB1003" s="305"/>
      <c r="AC1003" s="305"/>
    </row>
  </sheetData>
  <autoFilter ref="F8:F50"/>
  <mergeCells count="122">
    <mergeCell ref="F6:F7"/>
    <mergeCell ref="A1:S1"/>
    <mergeCell ref="A2:B5"/>
    <mergeCell ref="C2:J2"/>
    <mergeCell ref="C3:M3"/>
    <mergeCell ref="C4:S4"/>
    <mergeCell ref="D5:J5"/>
    <mergeCell ref="G6:R6"/>
    <mergeCell ref="S6:S7"/>
    <mergeCell ref="A9:A10"/>
    <mergeCell ref="B9:B10"/>
    <mergeCell ref="C9:C10"/>
    <mergeCell ref="D9:D10"/>
    <mergeCell ref="E9:E10"/>
    <mergeCell ref="A6:A7"/>
    <mergeCell ref="B6:B7"/>
    <mergeCell ref="C6:C7"/>
    <mergeCell ref="D6:D7"/>
    <mergeCell ref="E6:E7"/>
    <mergeCell ref="A11:A12"/>
    <mergeCell ref="B11:B12"/>
    <mergeCell ref="D11:D12"/>
    <mergeCell ref="E11:E12"/>
    <mergeCell ref="A13:A14"/>
    <mergeCell ref="B13:B14"/>
    <mergeCell ref="C13:C14"/>
    <mergeCell ref="D13:D14"/>
    <mergeCell ref="E13:E14"/>
    <mergeCell ref="A15:A16"/>
    <mergeCell ref="B15:B16"/>
    <mergeCell ref="C15:C16"/>
    <mergeCell ref="D15:D16"/>
    <mergeCell ref="E15:E16"/>
    <mergeCell ref="A17:A18"/>
    <mergeCell ref="B17:B18"/>
    <mergeCell ref="C17:C18"/>
    <mergeCell ref="D17:D18"/>
    <mergeCell ref="E17:E18"/>
    <mergeCell ref="A19:A20"/>
    <mergeCell ref="B19:B20"/>
    <mergeCell ref="C19:C20"/>
    <mergeCell ref="D19:D20"/>
    <mergeCell ref="E19:E20"/>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A29:A30"/>
    <mergeCell ref="B29:B30"/>
    <mergeCell ref="C29:C30"/>
    <mergeCell ref="D29:D30"/>
    <mergeCell ref="E29:E30"/>
    <mergeCell ref="A31:A32"/>
    <mergeCell ref="B31:B32"/>
    <mergeCell ref="C31:C32"/>
    <mergeCell ref="D31:D32"/>
    <mergeCell ref="E31:E32"/>
    <mergeCell ref="A33:A34"/>
    <mergeCell ref="B33:B34"/>
    <mergeCell ref="D33:D34"/>
    <mergeCell ref="E33:E34"/>
    <mergeCell ref="A35:A36"/>
    <mergeCell ref="B35:B36"/>
    <mergeCell ref="C35:C36"/>
    <mergeCell ref="D35:D36"/>
    <mergeCell ref="E35:E36"/>
    <mergeCell ref="A37:A38"/>
    <mergeCell ref="B37:B38"/>
    <mergeCell ref="C37:C38"/>
    <mergeCell ref="D37:D38"/>
    <mergeCell ref="E37:E38"/>
    <mergeCell ref="A39:A40"/>
    <mergeCell ref="B39:B40"/>
    <mergeCell ref="C39:C40"/>
    <mergeCell ref="D39:D40"/>
    <mergeCell ref="E39:E40"/>
    <mergeCell ref="A41:A42"/>
    <mergeCell ref="B41:B42"/>
    <mergeCell ref="C41:C42"/>
    <mergeCell ref="D41:D42"/>
    <mergeCell ref="E41:E42"/>
    <mergeCell ref="A43:A44"/>
    <mergeCell ref="B43:B44"/>
    <mergeCell ref="C43:C44"/>
    <mergeCell ref="D43:D44"/>
    <mergeCell ref="E43:E44"/>
    <mergeCell ref="A45:A46"/>
    <mergeCell ref="B45:B46"/>
    <mergeCell ref="C45:C46"/>
    <mergeCell ref="D45:D46"/>
    <mergeCell ref="E45:E46"/>
    <mergeCell ref="C47:C48"/>
    <mergeCell ref="D47:D48"/>
    <mergeCell ref="D49:D50"/>
    <mergeCell ref="D51:D52"/>
    <mergeCell ref="D56:D57"/>
    <mergeCell ref="D58:D59"/>
    <mergeCell ref="D72:D73"/>
    <mergeCell ref="E54:I54"/>
    <mergeCell ref="E55:I55"/>
    <mergeCell ref="D60:D61"/>
    <mergeCell ref="D62:D63"/>
    <mergeCell ref="D64:D65"/>
    <mergeCell ref="D66:D67"/>
    <mergeCell ref="D68:D69"/>
    <mergeCell ref="D70:D71"/>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zoomScaleNormal="100" workbookViewId="0">
      <selection activeCell="M16" sqref="M16"/>
    </sheetView>
  </sheetViews>
  <sheetFormatPr defaultRowHeight="12.75" x14ac:dyDescent="0.2"/>
  <cols>
    <col min="1" max="1" width="2.85546875" style="387" customWidth="1"/>
    <col min="2" max="2" width="9.140625" style="386" customWidth="1"/>
    <col min="3" max="3" width="18.85546875" style="386" customWidth="1"/>
    <col min="4" max="4" width="64" bestFit="1" customWidth="1"/>
    <col min="5" max="5" width="7.7109375" style="386" bestFit="1" customWidth="1"/>
    <col min="6" max="6" width="8.5703125" bestFit="1" customWidth="1"/>
    <col min="7" max="7" width="12.7109375" bestFit="1" customWidth="1"/>
    <col min="8" max="8" width="13.42578125" style="384" customWidth="1"/>
    <col min="9" max="9" width="16.140625" customWidth="1"/>
    <col min="10" max="11" width="9.140625" customWidth="1"/>
    <col min="13" max="13" width="9.140625" customWidth="1"/>
    <col min="15" max="15" width="9.140625" customWidth="1"/>
  </cols>
  <sheetData>
    <row r="1" spans="1:16" s="396" customFormat="1" ht="15" customHeight="1" x14ac:dyDescent="0.2">
      <c r="B1" s="587" t="s">
        <v>1404</v>
      </c>
      <c r="C1" s="587"/>
      <c r="D1" s="587"/>
      <c r="E1" s="587"/>
      <c r="F1" s="587"/>
      <c r="G1" s="587"/>
      <c r="H1" s="587"/>
      <c r="I1" s="587"/>
      <c r="J1" s="447"/>
      <c r="K1" s="447"/>
      <c r="L1" s="447"/>
    </row>
    <row r="2" spans="1:16" s="396" customFormat="1" ht="15" customHeight="1" x14ac:dyDescent="0.2">
      <c r="B2" s="588" t="s">
        <v>1405</v>
      </c>
      <c r="C2" s="588"/>
      <c r="D2" s="588"/>
      <c r="E2" s="588"/>
      <c r="F2" s="588"/>
      <c r="G2" s="588"/>
      <c r="H2" s="588"/>
      <c r="I2" s="588"/>
      <c r="J2" s="443"/>
      <c r="K2" s="443"/>
      <c r="L2" s="443"/>
    </row>
    <row r="3" spans="1:16" s="396" customFormat="1" ht="15" customHeight="1" x14ac:dyDescent="0.2">
      <c r="B3" s="588" t="s">
        <v>1406</v>
      </c>
      <c r="C3" s="588"/>
      <c r="D3" s="588"/>
      <c r="E3" s="588"/>
      <c r="F3" s="588"/>
      <c r="G3" s="588"/>
      <c r="H3" s="588"/>
      <c r="I3" s="588"/>
      <c r="J3" s="443"/>
      <c r="K3" s="443"/>
      <c r="L3" s="443"/>
    </row>
    <row r="4" spans="1:16" s="396" customFormat="1" ht="15" customHeight="1" x14ac:dyDescent="0.2">
      <c r="B4" s="588" t="s">
        <v>1407</v>
      </c>
      <c r="C4" s="588"/>
      <c r="D4" s="588"/>
      <c r="E4" s="588"/>
      <c r="F4" s="588"/>
      <c r="G4" s="588"/>
      <c r="H4" s="588"/>
      <c r="I4" s="588"/>
      <c r="J4" s="443"/>
      <c r="K4" s="443"/>
      <c r="L4" s="443"/>
    </row>
    <row r="5" spans="1:16" s="396" customFormat="1" x14ac:dyDescent="0.2">
      <c r="B5" s="386"/>
      <c r="C5" s="386"/>
      <c r="E5" s="386"/>
    </row>
    <row r="6" spans="1:16" s="387" customFormat="1" ht="20.100000000000001" customHeight="1" x14ac:dyDescent="0.2">
      <c r="A6" s="420"/>
      <c r="B6" s="589" t="s">
        <v>1408</v>
      </c>
      <c r="C6" s="589"/>
      <c r="D6" s="589"/>
      <c r="E6" s="589"/>
      <c r="F6" s="589"/>
      <c r="G6" s="589"/>
      <c r="H6" s="589"/>
      <c r="I6" s="589"/>
      <c r="J6" s="420"/>
      <c r="K6" s="420"/>
      <c r="L6" s="420"/>
      <c r="M6" s="420"/>
      <c r="N6" s="420"/>
      <c r="O6" s="420"/>
      <c r="P6" s="420"/>
    </row>
    <row r="7" spans="1:16" s="448" customFormat="1" ht="20.100000000000001" customHeight="1" x14ac:dyDescent="0.2">
      <c r="A7" s="420"/>
      <c r="B7" s="449" t="s">
        <v>1410</v>
      </c>
      <c r="C7" s="449"/>
      <c r="D7" s="449"/>
      <c r="E7" s="590" t="s">
        <v>1416</v>
      </c>
      <c r="F7" s="590"/>
      <c r="G7" s="590"/>
      <c r="H7" s="590"/>
      <c r="I7" s="590"/>
      <c r="J7" s="420"/>
      <c r="K7" s="420"/>
      <c r="L7" s="420"/>
      <c r="M7" s="420"/>
      <c r="N7" s="420"/>
      <c r="O7" s="420"/>
      <c r="P7" s="420"/>
    </row>
    <row r="8" spans="1:16" s="385" customFormat="1" ht="20.100000000000001" customHeight="1" x14ac:dyDescent="0.2">
      <c r="A8" s="420"/>
      <c r="B8" s="583" t="s">
        <v>1409</v>
      </c>
      <c r="C8" s="583"/>
      <c r="D8" s="583"/>
      <c r="E8" s="583"/>
      <c r="F8" s="583"/>
      <c r="G8" s="583"/>
      <c r="H8" s="583"/>
      <c r="I8" s="583"/>
      <c r="J8" s="420"/>
      <c r="K8" s="420"/>
      <c r="L8" s="420"/>
      <c r="M8" s="420"/>
      <c r="N8" s="420"/>
      <c r="O8" s="420"/>
      <c r="P8" s="420"/>
    </row>
    <row r="9" spans="1:16" s="396" customFormat="1" ht="20.100000000000001" customHeight="1" x14ac:dyDescent="0.2">
      <c r="A9" s="420"/>
      <c r="B9" s="583" t="s">
        <v>1413</v>
      </c>
      <c r="C9" s="583"/>
      <c r="D9" s="583"/>
      <c r="E9" s="583"/>
      <c r="F9" s="583"/>
      <c r="G9" s="583"/>
      <c r="H9" s="583"/>
      <c r="I9" s="583"/>
      <c r="J9" s="420"/>
      <c r="K9" s="420"/>
      <c r="L9" s="420"/>
      <c r="M9" s="420"/>
      <c r="N9" s="420"/>
      <c r="O9" s="420"/>
      <c r="P9" s="420"/>
    </row>
    <row r="10" spans="1:16" s="448" customFormat="1" ht="20.100000000000001" customHeight="1" x14ac:dyDescent="0.2">
      <c r="A10" s="420"/>
      <c r="B10" s="583" t="s">
        <v>1411</v>
      </c>
      <c r="C10" s="583"/>
      <c r="D10" s="583"/>
      <c r="E10" s="590" t="s">
        <v>1412</v>
      </c>
      <c r="F10" s="590"/>
      <c r="G10" s="590"/>
      <c r="H10" s="590"/>
      <c r="I10" s="590"/>
      <c r="J10" s="420"/>
      <c r="K10" s="420"/>
      <c r="L10" s="420"/>
      <c r="M10" s="420"/>
      <c r="N10" s="420"/>
      <c r="O10" s="420"/>
      <c r="P10" s="420"/>
    </row>
    <row r="11" spans="1:16" s="396" customFormat="1" ht="20.100000000000001" customHeight="1" x14ac:dyDescent="0.2">
      <c r="A11" s="420"/>
      <c r="B11" s="583" t="s">
        <v>1415</v>
      </c>
      <c r="C11" s="583"/>
      <c r="D11" s="583"/>
      <c r="E11" s="583"/>
      <c r="F11" s="583"/>
      <c r="G11" s="583"/>
      <c r="H11" s="583"/>
      <c r="I11" s="583"/>
      <c r="J11" s="420"/>
      <c r="K11" s="420"/>
      <c r="L11" s="420"/>
      <c r="M11" s="420"/>
      <c r="N11" s="420"/>
      <c r="O11" s="420"/>
      <c r="P11" s="420"/>
    </row>
    <row r="12" spans="1:16" s="450" customFormat="1" ht="20.100000000000001" customHeight="1" x14ac:dyDescent="0.2">
      <c r="A12" s="420"/>
      <c r="B12" s="451"/>
      <c r="C12" s="451"/>
      <c r="D12" s="451"/>
      <c r="E12" s="451"/>
      <c r="F12" s="451"/>
      <c r="G12" s="451"/>
      <c r="H12" s="451"/>
      <c r="I12" s="451"/>
      <c r="J12" s="420"/>
      <c r="K12" s="420"/>
      <c r="L12" s="420"/>
      <c r="M12" s="420"/>
      <c r="N12" s="420"/>
      <c r="O12" s="420"/>
      <c r="P12" s="420"/>
    </row>
    <row r="13" spans="1:16" ht="25.5" x14ac:dyDescent="0.2">
      <c r="A13" s="420"/>
      <c r="B13" s="408" t="s">
        <v>1039</v>
      </c>
      <c r="C13" s="409" t="s">
        <v>1375</v>
      </c>
      <c r="D13" s="410" t="s">
        <v>1374</v>
      </c>
      <c r="E13" s="410" t="s">
        <v>86</v>
      </c>
      <c r="F13" s="411" t="s">
        <v>130</v>
      </c>
      <c r="G13" s="412" t="s">
        <v>35</v>
      </c>
      <c r="H13" s="412" t="s">
        <v>1376</v>
      </c>
      <c r="I13" s="412" t="s">
        <v>1377</v>
      </c>
      <c r="J13" s="420"/>
      <c r="K13" s="420"/>
      <c r="L13" s="420"/>
      <c r="M13" s="420"/>
      <c r="N13" s="420"/>
      <c r="O13" s="420"/>
      <c r="P13" s="420"/>
    </row>
    <row r="14" spans="1:16" ht="20.100000000000001" customHeight="1" x14ac:dyDescent="0.2">
      <c r="A14" s="420"/>
      <c r="B14" s="408">
        <v>1</v>
      </c>
      <c r="C14" s="409"/>
      <c r="D14" s="438" t="s">
        <v>1379</v>
      </c>
      <c r="E14" s="410"/>
      <c r="F14" s="413"/>
      <c r="G14" s="414"/>
      <c r="H14" s="414"/>
      <c r="I14" s="412"/>
      <c r="J14" s="420"/>
      <c r="K14" s="420"/>
      <c r="L14" s="420"/>
      <c r="M14" s="420"/>
      <c r="N14" s="420"/>
      <c r="O14" s="420"/>
      <c r="P14" s="420"/>
    </row>
    <row r="15" spans="1:16" s="389" customFormat="1" ht="20.100000000000001" customHeight="1" x14ac:dyDescent="0.2">
      <c r="A15" s="420"/>
      <c r="B15" s="435" t="s">
        <v>136</v>
      </c>
      <c r="C15" s="415" t="s">
        <v>1382</v>
      </c>
      <c r="D15" s="437" t="s">
        <v>1399</v>
      </c>
      <c r="E15" s="432" t="s">
        <v>1378</v>
      </c>
      <c r="F15" s="433">
        <v>1</v>
      </c>
      <c r="G15" s="434">
        <v>23254.36</v>
      </c>
      <c r="H15" s="434">
        <f>G15*1.25</f>
        <v>29067.95</v>
      </c>
      <c r="I15" s="434">
        <f t="shared" ref="I15:I17" si="0">F15*H15</f>
        <v>29067.95</v>
      </c>
      <c r="J15" s="420"/>
      <c r="K15" s="420"/>
      <c r="L15" s="420"/>
      <c r="M15" s="420"/>
      <c r="N15" s="420"/>
      <c r="O15" s="420"/>
      <c r="P15" s="420"/>
    </row>
    <row r="16" spans="1:16" s="388" customFormat="1" ht="20.100000000000001" customHeight="1" x14ac:dyDescent="0.2">
      <c r="A16" s="420"/>
      <c r="B16" s="435" t="s">
        <v>141</v>
      </c>
      <c r="C16" s="416" t="s">
        <v>1381</v>
      </c>
      <c r="D16" s="417" t="s">
        <v>1400</v>
      </c>
      <c r="E16" s="432" t="s">
        <v>1402</v>
      </c>
      <c r="F16" s="433">
        <v>10</v>
      </c>
      <c r="G16" s="434">
        <v>914.29</v>
      </c>
      <c r="H16" s="434">
        <f t="shared" ref="H16:H17" si="1">G16*1.25</f>
        <v>1142.8625</v>
      </c>
      <c r="I16" s="434">
        <f t="shared" si="0"/>
        <v>11428.625</v>
      </c>
      <c r="J16" s="420"/>
      <c r="K16" s="420"/>
      <c r="L16" s="420"/>
      <c r="M16" s="420"/>
      <c r="N16" s="420"/>
      <c r="O16" s="420"/>
      <c r="P16" s="420"/>
    </row>
    <row r="17" spans="1:16" s="388" customFormat="1" ht="20.100000000000001" customHeight="1" x14ac:dyDescent="0.2">
      <c r="A17" s="420"/>
      <c r="B17" s="435" t="s">
        <v>142</v>
      </c>
      <c r="C17" s="416" t="s">
        <v>1380</v>
      </c>
      <c r="D17" s="417" t="s">
        <v>1383</v>
      </c>
      <c r="E17" s="432" t="s">
        <v>1378</v>
      </c>
      <c r="F17" s="433">
        <v>1</v>
      </c>
      <c r="G17" s="434">
        <v>13974.72</v>
      </c>
      <c r="H17" s="434">
        <f t="shared" si="1"/>
        <v>17468.399999999998</v>
      </c>
      <c r="I17" s="434">
        <f t="shared" si="0"/>
        <v>17468.399999999998</v>
      </c>
      <c r="J17" s="420"/>
      <c r="K17" s="420"/>
      <c r="L17" s="420"/>
      <c r="M17" s="420"/>
      <c r="N17" s="420"/>
      <c r="O17" s="420"/>
      <c r="P17" s="420"/>
    </row>
    <row r="18" spans="1:16" s="390" customFormat="1" ht="20.100000000000001" customHeight="1" x14ac:dyDescent="0.2">
      <c r="A18" s="420"/>
      <c r="B18" s="435" t="s">
        <v>144</v>
      </c>
      <c r="C18" s="435" t="s">
        <v>1384</v>
      </c>
      <c r="D18" s="437" t="s">
        <v>1401</v>
      </c>
      <c r="E18" s="435" t="s">
        <v>107</v>
      </c>
      <c r="F18" s="436">
        <v>24</v>
      </c>
      <c r="G18" s="434">
        <v>1980</v>
      </c>
      <c r="H18" s="434">
        <f t="shared" ref="H18:H19" si="2">G18*1.25</f>
        <v>2475</v>
      </c>
      <c r="I18" s="434">
        <f>F18*H18</f>
        <v>59400</v>
      </c>
      <c r="J18" s="420"/>
      <c r="K18" s="420"/>
      <c r="L18" s="420"/>
      <c r="M18" s="420"/>
      <c r="N18" s="420"/>
      <c r="O18" s="420"/>
      <c r="P18" s="420"/>
    </row>
    <row r="19" spans="1:16" s="390" customFormat="1" ht="20.100000000000001" customHeight="1" x14ac:dyDescent="0.2">
      <c r="A19" s="420"/>
      <c r="B19" s="435" t="s">
        <v>147</v>
      </c>
      <c r="C19" s="435" t="s">
        <v>1385</v>
      </c>
      <c r="D19" s="437" t="s">
        <v>1386</v>
      </c>
      <c r="E19" s="435" t="s">
        <v>1403</v>
      </c>
      <c r="F19" s="436">
        <v>180</v>
      </c>
      <c r="G19" s="434">
        <v>330</v>
      </c>
      <c r="H19" s="434">
        <f t="shared" si="2"/>
        <v>412.5</v>
      </c>
      <c r="I19" s="434">
        <f t="shared" ref="I19" si="3">F19*H19</f>
        <v>74250</v>
      </c>
      <c r="J19" s="420"/>
      <c r="K19" s="420"/>
      <c r="L19" s="420"/>
      <c r="M19" s="420"/>
      <c r="N19" s="420"/>
      <c r="O19" s="420"/>
      <c r="P19" s="420"/>
    </row>
    <row r="20" spans="1:16" ht="20.100000000000001" customHeight="1" x14ac:dyDescent="0.2">
      <c r="A20" s="420"/>
      <c r="B20" s="584" t="s">
        <v>37</v>
      </c>
      <c r="C20" s="585"/>
      <c r="D20" s="586"/>
      <c r="E20" s="418"/>
      <c r="F20" s="418"/>
      <c r="G20" s="418"/>
      <c r="H20" s="418"/>
      <c r="I20" s="419">
        <f>SUM(I15:I19)</f>
        <v>191614.97499999998</v>
      </c>
      <c r="J20" s="420"/>
      <c r="K20" s="420"/>
      <c r="L20" s="420"/>
      <c r="M20" s="420"/>
      <c r="N20" s="420"/>
      <c r="O20" s="420"/>
      <c r="P20" s="420"/>
    </row>
    <row r="21" spans="1:16" ht="12.75" customHeight="1" x14ac:dyDescent="0.2">
      <c r="A21" s="472"/>
      <c r="B21" s="472"/>
      <c r="C21" s="472"/>
      <c r="D21" s="472"/>
      <c r="E21" s="472"/>
      <c r="F21" s="472"/>
      <c r="G21" s="472"/>
      <c r="H21" s="472"/>
      <c r="I21" s="472"/>
      <c r="J21" s="472"/>
      <c r="K21" s="420"/>
      <c r="L21" s="420"/>
      <c r="M21" s="420"/>
      <c r="N21" s="420"/>
      <c r="O21" s="420"/>
      <c r="P21" s="420"/>
    </row>
    <row r="22" spans="1:16" ht="12.75" customHeight="1" x14ac:dyDescent="0.2">
      <c r="A22" s="420"/>
      <c r="B22" s="421"/>
      <c r="C22" s="421"/>
      <c r="D22" s="420"/>
      <c r="E22" s="421"/>
      <c r="F22" s="420"/>
      <c r="G22" s="420"/>
      <c r="H22" s="420"/>
      <c r="I22" s="420"/>
      <c r="J22" s="420"/>
      <c r="K22" s="420"/>
      <c r="L22" s="420"/>
      <c r="M22" s="420"/>
      <c r="N22" s="420"/>
      <c r="O22" s="420"/>
      <c r="P22" s="420"/>
    </row>
    <row r="23" spans="1:16" ht="12.75" customHeight="1" x14ac:dyDescent="0.2">
      <c r="A23" s="420"/>
      <c r="B23" s="421"/>
      <c r="C23" s="421"/>
      <c r="D23" s="420"/>
      <c r="E23" s="421"/>
      <c r="F23" s="420"/>
      <c r="G23" s="422"/>
      <c r="H23" s="420"/>
      <c r="I23" s="420"/>
      <c r="J23" s="420"/>
      <c r="K23" s="420"/>
      <c r="L23" s="420"/>
      <c r="M23" s="420"/>
      <c r="N23" s="420"/>
      <c r="O23" s="420"/>
      <c r="P23" s="420"/>
    </row>
    <row r="24" spans="1:16" ht="12.75" customHeight="1" x14ac:dyDescent="0.2">
      <c r="A24" s="420"/>
      <c r="B24" s="421"/>
      <c r="C24" s="421"/>
      <c r="D24" s="420"/>
      <c r="E24" s="421"/>
      <c r="F24" s="420"/>
      <c r="G24" s="422"/>
      <c r="H24" s="420"/>
      <c r="I24" s="420"/>
      <c r="J24" s="420"/>
      <c r="K24" s="420"/>
      <c r="L24" s="420"/>
      <c r="M24" s="420"/>
      <c r="N24" s="420"/>
      <c r="O24" s="420"/>
      <c r="P24" s="420"/>
    </row>
    <row r="25" spans="1:16" ht="12.75" customHeight="1" x14ac:dyDescent="0.2">
      <c r="A25" s="420"/>
      <c r="B25" s="421"/>
      <c r="C25" s="421"/>
      <c r="D25" s="420"/>
      <c r="E25" s="421"/>
      <c r="F25" s="420"/>
      <c r="G25" s="422"/>
      <c r="H25" s="420"/>
      <c r="I25" s="420"/>
      <c r="J25" s="420"/>
      <c r="K25" s="420"/>
      <c r="L25" s="420"/>
      <c r="M25" s="420"/>
      <c r="N25" s="420"/>
      <c r="O25" s="420"/>
      <c r="P25" s="420"/>
    </row>
    <row r="26" spans="1:16" ht="12.75" customHeight="1" x14ac:dyDescent="0.2">
      <c r="A26" s="420"/>
      <c r="B26" s="421"/>
      <c r="C26" s="423"/>
      <c r="D26" s="424"/>
      <c r="E26" s="423"/>
      <c r="F26" s="425"/>
      <c r="G26" s="426"/>
      <c r="H26" s="426"/>
      <c r="I26" s="420"/>
      <c r="J26" s="420"/>
      <c r="K26" s="420"/>
      <c r="L26" s="420"/>
      <c r="M26" s="420"/>
      <c r="N26" s="420"/>
      <c r="O26" s="420"/>
      <c r="P26" s="420"/>
    </row>
    <row r="27" spans="1:16" ht="12.75" customHeight="1" x14ac:dyDescent="0.2">
      <c r="A27" s="420"/>
      <c r="B27" s="421"/>
      <c r="C27" s="427"/>
      <c r="D27" s="428"/>
      <c r="E27" s="429"/>
      <c r="F27" s="430"/>
      <c r="G27" s="431"/>
      <c r="H27" s="431"/>
      <c r="I27" s="420"/>
      <c r="J27" s="420"/>
      <c r="K27" s="420"/>
      <c r="L27" s="420"/>
      <c r="M27" s="420"/>
      <c r="N27" s="420"/>
      <c r="O27" s="420"/>
      <c r="P27" s="420"/>
    </row>
    <row r="28" spans="1:16" ht="12.75" customHeight="1" x14ac:dyDescent="0.2">
      <c r="A28" s="420"/>
      <c r="B28" s="421"/>
      <c r="C28" s="427"/>
      <c r="D28" s="428"/>
      <c r="E28" s="429"/>
      <c r="F28" s="430"/>
      <c r="G28" s="431"/>
      <c r="H28" s="431"/>
      <c r="I28" s="420"/>
      <c r="J28" s="420"/>
      <c r="K28" s="420"/>
      <c r="L28" s="420"/>
      <c r="M28" s="420"/>
      <c r="N28" s="420"/>
      <c r="O28" s="420"/>
      <c r="P28" s="420"/>
    </row>
    <row r="29" spans="1:16" ht="12.75" customHeight="1" x14ac:dyDescent="0.2">
      <c r="A29" s="420"/>
      <c r="B29" s="421"/>
      <c r="C29" s="427"/>
      <c r="D29" s="428"/>
      <c r="E29" s="429"/>
      <c r="F29" s="430"/>
      <c r="G29" s="431"/>
      <c r="H29" s="431"/>
      <c r="I29" s="420"/>
      <c r="J29" s="420"/>
      <c r="K29" s="420"/>
      <c r="L29" s="420"/>
      <c r="M29" s="420"/>
      <c r="N29" s="420"/>
      <c r="O29" s="420"/>
      <c r="P29" s="420"/>
    </row>
    <row r="30" spans="1:16" ht="12.75" customHeight="1" x14ac:dyDescent="0.2">
      <c r="A30" s="420"/>
      <c r="B30" s="421"/>
      <c r="C30" s="427"/>
      <c r="D30" s="428"/>
      <c r="E30" s="429"/>
      <c r="F30" s="430"/>
      <c r="G30" s="431"/>
      <c r="H30" s="431"/>
      <c r="I30" s="420"/>
      <c r="J30" s="420"/>
      <c r="K30" s="420"/>
      <c r="L30" s="420"/>
      <c r="M30" s="420"/>
      <c r="N30" s="420"/>
      <c r="O30" s="420"/>
      <c r="P30" s="420"/>
    </row>
    <row r="31" spans="1:16" ht="12.75" customHeight="1" x14ac:dyDescent="0.2">
      <c r="A31" s="420"/>
      <c r="B31" s="421"/>
      <c r="C31" s="427"/>
      <c r="D31" s="428"/>
      <c r="E31" s="429"/>
      <c r="F31" s="430"/>
      <c r="G31" s="431"/>
      <c r="H31" s="431"/>
      <c r="I31" s="420"/>
      <c r="J31" s="420"/>
      <c r="K31" s="420"/>
      <c r="L31" s="420"/>
      <c r="M31" s="420"/>
      <c r="N31" s="420"/>
      <c r="O31" s="420"/>
      <c r="P31" s="420"/>
    </row>
    <row r="32" spans="1:16" ht="12.75" customHeight="1" x14ac:dyDescent="0.2">
      <c r="A32" s="420"/>
      <c r="B32" s="421"/>
      <c r="C32" s="427"/>
      <c r="D32" s="428"/>
      <c r="E32" s="429"/>
      <c r="F32" s="430"/>
      <c r="G32" s="431"/>
      <c r="H32" s="431"/>
      <c r="I32" s="420"/>
      <c r="J32" s="420"/>
      <c r="K32" s="420"/>
      <c r="L32" s="420"/>
      <c r="M32" s="420"/>
      <c r="N32" s="420"/>
      <c r="O32" s="420"/>
      <c r="P32" s="420"/>
    </row>
    <row r="33" spans="1:16" ht="12.75" customHeight="1" x14ac:dyDescent="0.2">
      <c r="A33" s="420"/>
      <c r="B33" s="421"/>
      <c r="C33" s="427"/>
      <c r="D33" s="428"/>
      <c r="E33" s="429"/>
      <c r="F33" s="430"/>
      <c r="G33" s="431"/>
      <c r="H33" s="431"/>
      <c r="I33" s="420"/>
      <c r="J33" s="420"/>
      <c r="K33" s="420"/>
      <c r="L33" s="420"/>
      <c r="M33" s="420"/>
      <c r="N33" s="420"/>
      <c r="O33" s="420"/>
      <c r="P33" s="420"/>
    </row>
    <row r="34" spans="1:16" ht="12.75" customHeight="1" x14ac:dyDescent="0.2">
      <c r="A34" s="420"/>
      <c r="B34" s="421"/>
      <c r="C34" s="427"/>
      <c r="D34" s="428"/>
      <c r="E34" s="429"/>
      <c r="F34" s="430"/>
      <c r="G34" s="431"/>
      <c r="H34" s="431"/>
      <c r="I34" s="420"/>
      <c r="J34" s="420"/>
      <c r="K34" s="420"/>
      <c r="L34" s="420"/>
      <c r="M34" s="420"/>
      <c r="N34" s="420"/>
      <c r="O34" s="420"/>
      <c r="P34" s="420"/>
    </row>
    <row r="35" spans="1:16" ht="12.75" customHeight="1" x14ac:dyDescent="0.2">
      <c r="A35" s="420"/>
      <c r="B35" s="421"/>
      <c r="C35" s="427"/>
      <c r="D35" s="428"/>
      <c r="E35" s="429"/>
      <c r="F35" s="430"/>
      <c r="G35" s="431"/>
      <c r="H35" s="431"/>
      <c r="I35" s="420"/>
      <c r="J35" s="420"/>
      <c r="K35" s="420"/>
      <c r="L35" s="420"/>
      <c r="M35" s="420"/>
      <c r="N35" s="420"/>
      <c r="O35" s="420"/>
      <c r="P35" s="420"/>
    </row>
    <row r="36" spans="1:16" ht="12.75" customHeight="1" x14ac:dyDescent="0.2">
      <c r="A36" s="420"/>
      <c r="B36" s="421"/>
      <c r="C36" s="427"/>
      <c r="D36" s="428"/>
      <c r="E36" s="429"/>
      <c r="F36" s="430"/>
      <c r="G36" s="431"/>
      <c r="H36" s="431"/>
      <c r="I36" s="420"/>
      <c r="J36" s="420"/>
      <c r="K36" s="420"/>
      <c r="L36" s="420"/>
      <c r="M36" s="420"/>
      <c r="N36" s="420"/>
      <c r="O36" s="420"/>
      <c r="P36" s="420"/>
    </row>
    <row r="37" spans="1:16" ht="12.75" customHeight="1" x14ac:dyDescent="0.2">
      <c r="A37" s="420"/>
      <c r="B37" s="421"/>
      <c r="C37" s="427"/>
      <c r="D37" s="428"/>
      <c r="E37" s="429"/>
      <c r="F37" s="430"/>
      <c r="G37" s="431"/>
      <c r="H37" s="431"/>
      <c r="I37" s="420"/>
      <c r="J37" s="420"/>
      <c r="K37" s="420"/>
      <c r="L37" s="420"/>
      <c r="M37" s="420"/>
      <c r="N37" s="420"/>
      <c r="O37" s="420"/>
      <c r="P37" s="420"/>
    </row>
    <row r="38" spans="1:16" ht="12.75" customHeight="1" x14ac:dyDescent="0.2">
      <c r="A38" s="420"/>
      <c r="B38" s="421"/>
      <c r="C38" s="427"/>
      <c r="D38" s="428"/>
      <c r="E38" s="429"/>
      <c r="F38" s="430"/>
      <c r="G38" s="431"/>
      <c r="H38" s="431"/>
      <c r="I38" s="420"/>
      <c r="J38" s="420"/>
      <c r="K38" s="420"/>
      <c r="L38" s="420"/>
      <c r="M38" s="420"/>
      <c r="N38" s="420"/>
      <c r="O38" s="420"/>
      <c r="P38" s="420"/>
    </row>
    <row r="39" spans="1:16" ht="12.75" customHeight="1" x14ac:dyDescent="0.2">
      <c r="A39" s="420"/>
      <c r="B39" s="421"/>
      <c r="C39" s="427"/>
      <c r="D39" s="428"/>
      <c r="E39" s="429"/>
      <c r="F39" s="430"/>
      <c r="G39" s="431"/>
      <c r="H39" s="431"/>
      <c r="I39" s="420"/>
      <c r="J39" s="420"/>
      <c r="K39" s="420"/>
      <c r="L39" s="420"/>
      <c r="M39" s="420"/>
      <c r="N39" s="420"/>
      <c r="O39" s="420"/>
      <c r="P39" s="420"/>
    </row>
    <row r="40" spans="1:16" ht="12.75" customHeight="1" x14ac:dyDescent="0.2">
      <c r="C40" s="391"/>
      <c r="D40" s="392"/>
      <c r="E40" s="393"/>
      <c r="F40" s="394"/>
      <c r="G40" s="395"/>
      <c r="H40" s="395"/>
    </row>
    <row r="42" spans="1:16" x14ac:dyDescent="0.2">
      <c r="C42" s="391"/>
      <c r="D42" s="392"/>
      <c r="E42" s="393"/>
      <c r="F42" s="394"/>
      <c r="G42" s="395"/>
      <c r="H42" s="395"/>
    </row>
    <row r="43" spans="1:16" x14ac:dyDescent="0.2">
      <c r="C43" s="391"/>
      <c r="D43" s="392"/>
      <c r="E43" s="393"/>
      <c r="F43" s="394"/>
      <c r="G43" s="395"/>
      <c r="H43" s="395"/>
    </row>
    <row r="44" spans="1:16" x14ac:dyDescent="0.2">
      <c r="C44" s="391"/>
      <c r="D44" s="392"/>
      <c r="E44" s="393"/>
      <c r="F44" s="394"/>
      <c r="G44" s="395"/>
      <c r="H44" s="395"/>
    </row>
    <row r="45" spans="1:16" x14ac:dyDescent="0.2">
      <c r="C45" s="391"/>
      <c r="D45" s="392"/>
      <c r="E45" s="393"/>
      <c r="F45" s="394"/>
      <c r="G45" s="395"/>
      <c r="H45" s="395"/>
    </row>
  </sheetData>
  <mergeCells count="13">
    <mergeCell ref="A21:J21"/>
    <mergeCell ref="B9:I9"/>
    <mergeCell ref="B11:I11"/>
    <mergeCell ref="B20:D20"/>
    <mergeCell ref="B1:I1"/>
    <mergeCell ref="B2:I2"/>
    <mergeCell ref="B3:I3"/>
    <mergeCell ref="B4:I4"/>
    <mergeCell ref="B8:I8"/>
    <mergeCell ref="B6:I6"/>
    <mergeCell ref="B10:D10"/>
    <mergeCell ref="E10:I10"/>
    <mergeCell ref="E7:I7"/>
  </mergeCells>
  <phoneticPr fontId="2" type="noConversion"/>
  <pageMargins left="0.43307086614173229" right="0.39370078740157483" top="0.39370078740157483" bottom="1.9685039370078741" header="0.39370078740157483" footer="2.3622047244094491"/>
  <pageSetup paperSize="9" scale="90" fitToHeight="15" orientation="landscape" r:id="rId1"/>
  <headerFooter>
    <oddFooter>&amp;C&amp;9Flávio Diórgenes Cassimiro
Engenheiro Civil - Fiscal   
 CREA MG 253.560/D</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showGridLines="0" showZeros="0" view="pageBreakPreview" topLeftCell="A4" zoomScaleNormal="75" zoomScaleSheetLayoutView="100" workbookViewId="0">
      <selection activeCell="N9" sqref="N9"/>
    </sheetView>
  </sheetViews>
  <sheetFormatPr defaultRowHeight="12.75" x14ac:dyDescent="0.2"/>
  <cols>
    <col min="1" max="1" width="7" style="397" customWidth="1"/>
    <col min="2" max="2" width="16.5703125" style="397" bestFit="1" customWidth="1"/>
    <col min="3" max="3" width="39" style="397" customWidth="1"/>
    <col min="4" max="5" width="12.7109375" style="399" customWidth="1"/>
    <col min="6" max="11" width="12.7109375" style="397" customWidth="1"/>
    <col min="12" max="16384" width="9.140625" style="397"/>
  </cols>
  <sheetData>
    <row r="1" spans="1:21" s="442" customFormat="1" ht="15" customHeight="1" x14ac:dyDescent="0.2">
      <c r="A1" s="587" t="s">
        <v>1404</v>
      </c>
      <c r="B1" s="587"/>
      <c r="C1" s="587"/>
      <c r="D1" s="587"/>
      <c r="E1" s="587"/>
      <c r="F1" s="587"/>
      <c r="G1" s="587"/>
      <c r="H1" s="587"/>
      <c r="I1" s="587"/>
      <c r="J1" s="587"/>
      <c r="K1" s="587"/>
      <c r="L1" s="440"/>
      <c r="M1" s="440"/>
      <c r="N1" s="440"/>
      <c r="O1" s="440"/>
      <c r="P1" s="440"/>
      <c r="Q1" s="440"/>
      <c r="R1" s="440"/>
      <c r="S1" s="440"/>
      <c r="T1" s="440"/>
      <c r="U1" s="441"/>
    </row>
    <row r="2" spans="1:21" s="442" customFormat="1" ht="15" customHeight="1" x14ac:dyDescent="0.2">
      <c r="A2" s="588" t="s">
        <v>1405</v>
      </c>
      <c r="B2" s="588"/>
      <c r="C2" s="588"/>
      <c r="D2" s="588"/>
      <c r="E2" s="588"/>
      <c r="F2" s="588"/>
      <c r="G2" s="588"/>
      <c r="H2" s="588"/>
      <c r="I2" s="588"/>
      <c r="J2" s="588"/>
      <c r="K2" s="588"/>
      <c r="L2" s="443"/>
      <c r="M2" s="443"/>
      <c r="N2" s="443"/>
      <c r="O2" s="443"/>
      <c r="P2" s="443"/>
      <c r="Q2" s="443"/>
      <c r="R2" s="443"/>
      <c r="S2" s="443"/>
      <c r="T2" s="443"/>
      <c r="U2" s="444"/>
    </row>
    <row r="3" spans="1:21" s="442" customFormat="1" ht="15" customHeight="1" x14ac:dyDescent="0.2">
      <c r="A3" s="588" t="s">
        <v>1406</v>
      </c>
      <c r="B3" s="588"/>
      <c r="C3" s="588"/>
      <c r="D3" s="588"/>
      <c r="E3" s="588"/>
      <c r="F3" s="588"/>
      <c r="G3" s="588"/>
      <c r="H3" s="588"/>
      <c r="I3" s="588"/>
      <c r="J3" s="588"/>
      <c r="K3" s="588"/>
      <c r="L3" s="443"/>
      <c r="M3" s="443"/>
      <c r="N3" s="443"/>
      <c r="O3" s="443"/>
      <c r="P3" s="443"/>
      <c r="Q3" s="443"/>
      <c r="R3" s="443"/>
      <c r="S3" s="443"/>
      <c r="T3" s="443"/>
      <c r="U3" s="444"/>
    </row>
    <row r="4" spans="1:21" s="442" customFormat="1" ht="15" customHeight="1" x14ac:dyDescent="0.2">
      <c r="A4" s="588" t="s">
        <v>1407</v>
      </c>
      <c r="B4" s="588"/>
      <c r="C4" s="588"/>
      <c r="D4" s="588"/>
      <c r="E4" s="588"/>
      <c r="F4" s="588"/>
      <c r="G4" s="588"/>
      <c r="H4" s="588"/>
      <c r="I4" s="588"/>
      <c r="J4" s="588"/>
      <c r="K4" s="588"/>
      <c r="L4" s="443"/>
      <c r="M4" s="443"/>
      <c r="N4" s="443"/>
      <c r="O4" s="443"/>
      <c r="P4" s="443"/>
      <c r="Q4" s="443"/>
      <c r="R4" s="443"/>
      <c r="S4" s="443"/>
      <c r="T4" s="443"/>
      <c r="U4" s="444"/>
    </row>
    <row r="5" spans="1:21" s="445" customFormat="1" ht="20.100000000000001" customHeight="1" x14ac:dyDescent="0.2">
      <c r="A5" s="446"/>
      <c r="B5" s="446"/>
      <c r="C5" s="446"/>
      <c r="D5" s="446"/>
      <c r="E5" s="446"/>
      <c r="F5" s="446"/>
      <c r="G5" s="446"/>
      <c r="H5" s="446"/>
      <c r="I5" s="446"/>
      <c r="J5" s="446"/>
      <c r="K5" s="446"/>
    </row>
    <row r="6" spans="1:21" s="445" customFormat="1" ht="20.100000000000001" customHeight="1" x14ac:dyDescent="0.2">
      <c r="A6" s="589" t="s">
        <v>1414</v>
      </c>
      <c r="B6" s="589"/>
      <c r="C6" s="589"/>
      <c r="D6" s="589"/>
      <c r="E6" s="589"/>
      <c r="F6" s="589"/>
      <c r="G6" s="589"/>
      <c r="H6" s="589"/>
      <c r="I6" s="589"/>
      <c r="J6" s="589"/>
      <c r="K6" s="589"/>
    </row>
    <row r="7" spans="1:21" s="445" customFormat="1" ht="20.100000000000001" customHeight="1" x14ac:dyDescent="0.2">
      <c r="A7" s="583" t="s">
        <v>1410</v>
      </c>
      <c r="B7" s="583"/>
      <c r="C7" s="583"/>
      <c r="D7" s="583"/>
      <c r="E7" s="583"/>
      <c r="F7" s="583"/>
      <c r="G7" s="583"/>
      <c r="H7" s="590" t="s">
        <v>1416</v>
      </c>
      <c r="I7" s="590"/>
      <c r="J7" s="590"/>
      <c r="K7" s="590"/>
    </row>
    <row r="8" spans="1:21" s="445" customFormat="1" ht="20.100000000000001" customHeight="1" x14ac:dyDescent="0.2">
      <c r="A8" s="583" t="s">
        <v>1409</v>
      </c>
      <c r="B8" s="583"/>
      <c r="C8" s="583"/>
      <c r="D8" s="583"/>
      <c r="E8" s="583"/>
      <c r="F8" s="583"/>
      <c r="G8" s="583"/>
      <c r="H8" s="583"/>
      <c r="I8" s="583"/>
      <c r="J8" s="583"/>
      <c r="K8" s="583"/>
    </row>
    <row r="9" spans="1:21" s="445" customFormat="1" ht="20.100000000000001" customHeight="1" x14ac:dyDescent="0.2">
      <c r="A9" s="583" t="s">
        <v>1413</v>
      </c>
      <c r="B9" s="583"/>
      <c r="C9" s="583"/>
      <c r="D9" s="583"/>
      <c r="E9" s="583"/>
      <c r="F9" s="583"/>
      <c r="G9" s="583"/>
      <c r="H9" s="583"/>
      <c r="I9" s="583"/>
      <c r="J9" s="583"/>
      <c r="K9" s="583"/>
    </row>
    <row r="10" spans="1:21" s="445" customFormat="1" ht="20.100000000000001" customHeight="1" x14ac:dyDescent="0.2">
      <c r="A10" s="451"/>
      <c r="B10" s="451"/>
      <c r="C10" s="451"/>
      <c r="D10" s="451"/>
      <c r="E10" s="451"/>
      <c r="F10" s="451"/>
      <c r="G10" s="451"/>
      <c r="H10" s="451"/>
      <c r="I10" s="451"/>
      <c r="J10" s="451"/>
      <c r="K10" s="451"/>
    </row>
    <row r="11" spans="1:21" ht="36" customHeight="1" x14ac:dyDescent="0.2">
      <c r="A11" s="439" t="s">
        <v>127</v>
      </c>
      <c r="B11" s="439" t="s">
        <v>3</v>
      </c>
      <c r="C11" s="439" t="s">
        <v>1387</v>
      </c>
      <c r="D11" s="439" t="s">
        <v>1388</v>
      </c>
      <c r="E11" s="439" t="s">
        <v>1389</v>
      </c>
      <c r="F11" s="439" t="s">
        <v>1390</v>
      </c>
      <c r="G11" s="439" t="s">
        <v>1391</v>
      </c>
      <c r="H11" s="439" t="s">
        <v>1392</v>
      </c>
      <c r="I11" s="439" t="s">
        <v>1393</v>
      </c>
      <c r="J11" s="439" t="s">
        <v>1394</v>
      </c>
      <c r="K11" s="439" t="s">
        <v>1395</v>
      </c>
    </row>
    <row r="12" spans="1:21" s="402" customFormat="1" ht="20.100000000000001" customHeight="1" x14ac:dyDescent="0.2">
      <c r="A12" s="591" t="s">
        <v>136</v>
      </c>
      <c r="B12" s="591" t="s">
        <v>1382</v>
      </c>
      <c r="C12" s="592" t="s">
        <v>1399</v>
      </c>
      <c r="D12" s="454" t="s">
        <v>1396</v>
      </c>
      <c r="E12" s="453">
        <f>E13/$E$23</f>
        <v>0.15169978233694939</v>
      </c>
      <c r="F12" s="453">
        <f>F13/F23</f>
        <v>0.15169978233694942</v>
      </c>
      <c r="G12" s="453">
        <f t="shared" ref="G12:K12" si="0">G13/G23</f>
        <v>0.15169978233694942</v>
      </c>
      <c r="H12" s="453">
        <f t="shared" si="0"/>
        <v>0.15169978233694942</v>
      </c>
      <c r="I12" s="453">
        <f t="shared" si="0"/>
        <v>0.15169978233694942</v>
      </c>
      <c r="J12" s="453">
        <f t="shared" si="0"/>
        <v>0.15169978233694942</v>
      </c>
      <c r="K12" s="453">
        <f t="shared" si="0"/>
        <v>0.15169978233694942</v>
      </c>
    </row>
    <row r="13" spans="1:21" s="402" customFormat="1" ht="20.100000000000001" customHeight="1" x14ac:dyDescent="0.2">
      <c r="A13" s="591"/>
      <c r="B13" s="591"/>
      <c r="C13" s="592"/>
      <c r="D13" s="401" t="s">
        <v>1397</v>
      </c>
      <c r="E13" s="403">
        <v>29067.95</v>
      </c>
      <c r="F13" s="403">
        <f>$E13/6</f>
        <v>4844.6583333333338</v>
      </c>
      <c r="G13" s="403">
        <f t="shared" ref="G13:K13" si="1">$E13/6</f>
        <v>4844.6583333333338</v>
      </c>
      <c r="H13" s="403">
        <f t="shared" si="1"/>
        <v>4844.6583333333338</v>
      </c>
      <c r="I13" s="403">
        <f t="shared" si="1"/>
        <v>4844.6583333333338</v>
      </c>
      <c r="J13" s="403">
        <f t="shared" si="1"/>
        <v>4844.6583333333338</v>
      </c>
      <c r="K13" s="403">
        <f t="shared" si="1"/>
        <v>4844.6583333333338</v>
      </c>
    </row>
    <row r="14" spans="1:21" s="402" customFormat="1" ht="20.100000000000001" customHeight="1" x14ac:dyDescent="0.2">
      <c r="A14" s="591" t="s">
        <v>141</v>
      </c>
      <c r="B14" s="591" t="s">
        <v>1381</v>
      </c>
      <c r="C14" s="592" t="s">
        <v>1400</v>
      </c>
      <c r="D14" s="454" t="s">
        <v>1396</v>
      </c>
      <c r="E14" s="453">
        <f>E15/$E$23</f>
        <v>5.9643694340695448E-2</v>
      </c>
      <c r="F14" s="453">
        <f>F15/F23</f>
        <v>5.9643694340695448E-2</v>
      </c>
      <c r="G14" s="453">
        <f t="shared" ref="G14:K14" si="2">G15/G23</f>
        <v>5.9643694340695448E-2</v>
      </c>
      <c r="H14" s="453">
        <f t="shared" si="2"/>
        <v>5.9643694340695448E-2</v>
      </c>
      <c r="I14" s="453">
        <f t="shared" si="2"/>
        <v>5.9643694340695448E-2</v>
      </c>
      <c r="J14" s="453">
        <f t="shared" si="2"/>
        <v>5.9643694340695448E-2</v>
      </c>
      <c r="K14" s="453">
        <f t="shared" si="2"/>
        <v>5.9643694340695448E-2</v>
      </c>
    </row>
    <row r="15" spans="1:21" s="402" customFormat="1" ht="20.100000000000001" customHeight="1" x14ac:dyDescent="0.2">
      <c r="A15" s="591"/>
      <c r="B15" s="591"/>
      <c r="C15" s="592"/>
      <c r="D15" s="401" t="s">
        <v>1397</v>
      </c>
      <c r="E15" s="403">
        <v>11428.625</v>
      </c>
      <c r="F15" s="403">
        <f>$E15/6</f>
        <v>1904.7708333333333</v>
      </c>
      <c r="G15" s="403">
        <f t="shared" ref="G15:K15" si="3">$E15/6</f>
        <v>1904.7708333333333</v>
      </c>
      <c r="H15" s="403">
        <f t="shared" si="3"/>
        <v>1904.7708333333333</v>
      </c>
      <c r="I15" s="403">
        <f t="shared" si="3"/>
        <v>1904.7708333333333</v>
      </c>
      <c r="J15" s="403">
        <f t="shared" si="3"/>
        <v>1904.7708333333333</v>
      </c>
      <c r="K15" s="403">
        <f t="shared" si="3"/>
        <v>1904.7708333333333</v>
      </c>
    </row>
    <row r="16" spans="1:21" s="402" customFormat="1" ht="20.100000000000001" customHeight="1" x14ac:dyDescent="0.2">
      <c r="A16" s="593" t="s">
        <v>142</v>
      </c>
      <c r="B16" s="591" t="s">
        <v>1380</v>
      </c>
      <c r="C16" s="592" t="s">
        <v>1383</v>
      </c>
      <c r="D16" s="454" t="s">
        <v>1396</v>
      </c>
      <c r="E16" s="453">
        <f>E17/$E$23</f>
        <v>9.1164064812784065E-2</v>
      </c>
      <c r="F16" s="453">
        <f>F17/F23</f>
        <v>9.1164064812784065E-2</v>
      </c>
      <c r="G16" s="453">
        <f t="shared" ref="G16:K16" si="4">G17/G23</f>
        <v>9.1164064812784065E-2</v>
      </c>
      <c r="H16" s="453">
        <f t="shared" si="4"/>
        <v>9.1164064812784065E-2</v>
      </c>
      <c r="I16" s="453">
        <f t="shared" si="4"/>
        <v>9.1164064812784065E-2</v>
      </c>
      <c r="J16" s="453">
        <f t="shared" si="4"/>
        <v>9.1164064812784065E-2</v>
      </c>
      <c r="K16" s="453">
        <f t="shared" si="4"/>
        <v>9.1164064812784065E-2</v>
      </c>
    </row>
    <row r="17" spans="1:13" s="402" customFormat="1" ht="20.100000000000001" customHeight="1" x14ac:dyDescent="0.2">
      <c r="A17" s="593"/>
      <c r="B17" s="591"/>
      <c r="C17" s="592"/>
      <c r="D17" s="401" t="s">
        <v>1397</v>
      </c>
      <c r="E17" s="403">
        <v>17468.399999999998</v>
      </c>
      <c r="F17" s="403">
        <f>$E17/6</f>
        <v>2911.3999999999996</v>
      </c>
      <c r="G17" s="403">
        <f t="shared" ref="G17:K17" si="5">$E17/6</f>
        <v>2911.3999999999996</v>
      </c>
      <c r="H17" s="403">
        <f t="shared" si="5"/>
        <v>2911.3999999999996</v>
      </c>
      <c r="I17" s="403">
        <f t="shared" si="5"/>
        <v>2911.3999999999996</v>
      </c>
      <c r="J17" s="403">
        <f t="shared" si="5"/>
        <v>2911.3999999999996</v>
      </c>
      <c r="K17" s="403">
        <f t="shared" si="5"/>
        <v>2911.3999999999996</v>
      </c>
    </row>
    <row r="18" spans="1:13" s="402" customFormat="1" ht="20.100000000000001" customHeight="1" x14ac:dyDescent="0.2">
      <c r="A18" s="593" t="s">
        <v>144</v>
      </c>
      <c r="B18" s="591" t="s">
        <v>1384</v>
      </c>
      <c r="C18" s="592" t="s">
        <v>1401</v>
      </c>
      <c r="D18" s="454" t="s">
        <v>1396</v>
      </c>
      <c r="E18" s="453">
        <f>E19/$E$23</f>
        <v>0.30999664822647605</v>
      </c>
      <c r="F18" s="453">
        <f>F19/F23</f>
        <v>0.30999664822647605</v>
      </c>
      <c r="G18" s="453">
        <f t="shared" ref="G18:K18" si="6">G19/G23</f>
        <v>0.30999664822647605</v>
      </c>
      <c r="H18" s="453">
        <f t="shared" si="6"/>
        <v>0.30999664822647605</v>
      </c>
      <c r="I18" s="453">
        <f t="shared" si="6"/>
        <v>0.30999664822647605</v>
      </c>
      <c r="J18" s="453">
        <f t="shared" si="6"/>
        <v>0.30999664822647605</v>
      </c>
      <c r="K18" s="453">
        <f t="shared" si="6"/>
        <v>0.30999664822647605</v>
      </c>
    </row>
    <row r="19" spans="1:13" s="402" customFormat="1" ht="20.100000000000001" customHeight="1" x14ac:dyDescent="0.2">
      <c r="A19" s="593"/>
      <c r="B19" s="591"/>
      <c r="C19" s="592"/>
      <c r="D19" s="401" t="s">
        <v>1397</v>
      </c>
      <c r="E19" s="403">
        <v>59400</v>
      </c>
      <c r="F19" s="403">
        <f>$E19/6</f>
        <v>9900</v>
      </c>
      <c r="G19" s="403">
        <f t="shared" ref="G19:K19" si="7">$E19/6</f>
        <v>9900</v>
      </c>
      <c r="H19" s="403">
        <f t="shared" si="7"/>
        <v>9900</v>
      </c>
      <c r="I19" s="403">
        <f t="shared" si="7"/>
        <v>9900</v>
      </c>
      <c r="J19" s="403">
        <f t="shared" si="7"/>
        <v>9900</v>
      </c>
      <c r="K19" s="403">
        <f t="shared" si="7"/>
        <v>9900</v>
      </c>
    </row>
    <row r="20" spans="1:13" s="402" customFormat="1" ht="20.100000000000001" customHeight="1" x14ac:dyDescent="0.2">
      <c r="A20" s="593" t="s">
        <v>147</v>
      </c>
      <c r="B20" s="591" t="s">
        <v>1385</v>
      </c>
      <c r="C20" s="592" t="s">
        <v>1386</v>
      </c>
      <c r="D20" s="401" t="s">
        <v>1396</v>
      </c>
      <c r="E20" s="453">
        <f>E21/$E$23</f>
        <v>0.38749581028309504</v>
      </c>
      <c r="F20" s="453">
        <f>F21/F23</f>
        <v>0.38749581028309504</v>
      </c>
      <c r="G20" s="453">
        <f t="shared" ref="G20:K20" si="8">G21/G23</f>
        <v>0.38749581028309504</v>
      </c>
      <c r="H20" s="453">
        <f t="shared" si="8"/>
        <v>0.38749581028309504</v>
      </c>
      <c r="I20" s="453">
        <f t="shared" si="8"/>
        <v>0.38749581028309504</v>
      </c>
      <c r="J20" s="453">
        <f t="shared" si="8"/>
        <v>0.38749581028309504</v>
      </c>
      <c r="K20" s="453">
        <f t="shared" si="8"/>
        <v>0.38749581028309504</v>
      </c>
    </row>
    <row r="21" spans="1:13" s="402" customFormat="1" ht="20.100000000000001" customHeight="1" x14ac:dyDescent="0.2">
      <c r="A21" s="593"/>
      <c r="B21" s="591"/>
      <c r="C21" s="592"/>
      <c r="D21" s="401" t="s">
        <v>1397</v>
      </c>
      <c r="E21" s="403">
        <v>74250</v>
      </c>
      <c r="F21" s="403">
        <f>$E21/6</f>
        <v>12375</v>
      </c>
      <c r="G21" s="403">
        <f t="shared" ref="G21:K21" si="9">$E21/6</f>
        <v>12375</v>
      </c>
      <c r="H21" s="403">
        <f t="shared" si="9"/>
        <v>12375</v>
      </c>
      <c r="I21" s="403">
        <f t="shared" si="9"/>
        <v>12375</v>
      </c>
      <c r="J21" s="403">
        <f t="shared" si="9"/>
        <v>12375</v>
      </c>
      <c r="K21" s="403">
        <f t="shared" si="9"/>
        <v>12375</v>
      </c>
    </row>
    <row r="22" spans="1:13" s="402" customFormat="1" ht="20.100000000000001" customHeight="1" x14ac:dyDescent="0.2">
      <c r="A22" s="594" t="s">
        <v>37</v>
      </c>
      <c r="B22" s="594"/>
      <c r="C22" s="594"/>
      <c r="D22" s="404" t="s">
        <v>1396</v>
      </c>
      <c r="E22" s="452">
        <f>SUM(F22:K22)</f>
        <v>0.99999999999999989</v>
      </c>
      <c r="F22" s="452">
        <f t="shared" ref="F22:K22" si="10">F23/$E$23</f>
        <v>0.16666666666666666</v>
      </c>
      <c r="G22" s="452">
        <f t="shared" si="10"/>
        <v>0.16666666666666666</v>
      </c>
      <c r="H22" s="452">
        <f t="shared" si="10"/>
        <v>0.16666666666666666</v>
      </c>
      <c r="I22" s="452">
        <f t="shared" si="10"/>
        <v>0.16666666666666666</v>
      </c>
      <c r="J22" s="452">
        <f t="shared" si="10"/>
        <v>0.16666666666666666</v>
      </c>
      <c r="K22" s="452">
        <f t="shared" si="10"/>
        <v>0.16666666666666666</v>
      </c>
      <c r="L22" s="405"/>
    </row>
    <row r="23" spans="1:13" s="402" customFormat="1" ht="20.100000000000001" customHeight="1" x14ac:dyDescent="0.2">
      <c r="A23" s="594"/>
      <c r="B23" s="594"/>
      <c r="C23" s="594"/>
      <c r="D23" s="404" t="s">
        <v>1397</v>
      </c>
      <c r="E23" s="406">
        <f>SUM(F23:K23)</f>
        <v>191614.97500000001</v>
      </c>
      <c r="F23" s="406">
        <f t="shared" ref="F23:K23" si="11">F13+F15+F17+F19+F21</f>
        <v>31935.829166666666</v>
      </c>
      <c r="G23" s="406">
        <f t="shared" si="11"/>
        <v>31935.829166666666</v>
      </c>
      <c r="H23" s="406">
        <f t="shared" si="11"/>
        <v>31935.829166666666</v>
      </c>
      <c r="I23" s="406">
        <f t="shared" si="11"/>
        <v>31935.829166666666</v>
      </c>
      <c r="J23" s="406">
        <f t="shared" si="11"/>
        <v>31935.829166666666</v>
      </c>
      <c r="K23" s="400">
        <f t="shared" si="11"/>
        <v>31935.829166666666</v>
      </c>
      <c r="L23" s="407"/>
    </row>
    <row r="24" spans="1:13" ht="14.25" customHeight="1" x14ac:dyDescent="0.2">
      <c r="D24" s="397"/>
      <c r="E24" s="397"/>
      <c r="M24" s="398" t="s">
        <v>1398</v>
      </c>
    </row>
    <row r="25" spans="1:13" ht="14.25" customHeight="1" x14ac:dyDescent="0.2">
      <c r="D25" s="397"/>
      <c r="E25" s="397"/>
    </row>
    <row r="26" spans="1:13" ht="14.25" customHeight="1" x14ac:dyDescent="0.2">
      <c r="D26" s="397"/>
      <c r="E26" s="397"/>
    </row>
    <row r="27" spans="1:13" ht="15" customHeight="1" x14ac:dyDescent="0.2">
      <c r="D27" s="397"/>
      <c r="E27" s="397"/>
    </row>
    <row r="28" spans="1:13" ht="13.5" customHeight="1" x14ac:dyDescent="0.2">
      <c r="D28" s="397"/>
      <c r="E28" s="397"/>
    </row>
    <row r="29" spans="1:13" ht="14.25" customHeight="1" x14ac:dyDescent="0.2">
      <c r="D29" s="397"/>
      <c r="E29" s="397"/>
    </row>
  </sheetData>
  <mergeCells count="25">
    <mergeCell ref="A9:K9"/>
    <mergeCell ref="A12:A13"/>
    <mergeCell ref="B12:B13"/>
    <mergeCell ref="C12:C13"/>
    <mergeCell ref="A3:K3"/>
    <mergeCell ref="A8:K8"/>
    <mergeCell ref="A6:K6"/>
    <mergeCell ref="A1:K1"/>
    <mergeCell ref="A2:K2"/>
    <mergeCell ref="A4:K4"/>
    <mergeCell ref="H7:K7"/>
    <mergeCell ref="A7:G7"/>
    <mergeCell ref="A22:C23"/>
    <mergeCell ref="A18:A19"/>
    <mergeCell ref="B18:B19"/>
    <mergeCell ref="C18:C19"/>
    <mergeCell ref="A20:A21"/>
    <mergeCell ref="B20:B21"/>
    <mergeCell ref="C20:C21"/>
    <mergeCell ref="A14:A15"/>
    <mergeCell ref="B14:B15"/>
    <mergeCell ref="C14:C15"/>
    <mergeCell ref="A16:A17"/>
    <mergeCell ref="B16:B17"/>
    <mergeCell ref="C16:C17"/>
  </mergeCells>
  <pageMargins left="0.43307086614173229" right="0.39370078740157483" top="0.39370078740157483" bottom="0.98425196850393704" header="0.39370078740157483" footer="1.9685039370078741"/>
  <pageSetup paperSize="9" scale="84" orientation="landscape" r:id="rId1"/>
  <headerFooter>
    <oddFooter>&amp;C&amp;9Flávio Diórgenes Cassimiro
Engenheiro Civil - Fiscal   
 CREA MG 253.560/D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8"/>
  <sheetViews>
    <sheetView topLeftCell="A25" zoomScale="90" zoomScaleNormal="90" workbookViewId="0">
      <selection activeCell="H38" sqref="H38"/>
    </sheetView>
  </sheetViews>
  <sheetFormatPr defaultColWidth="9.140625" defaultRowHeight="12.75" x14ac:dyDescent="0.2"/>
  <cols>
    <col min="1" max="1" width="9.140625" style="193"/>
    <col min="2" max="2" width="10.140625" style="193" bestFit="1" customWidth="1"/>
    <col min="3" max="3" width="15" style="241" bestFit="1" customWidth="1"/>
    <col min="4" max="4" width="81.42578125" style="225" customWidth="1"/>
    <col min="5" max="5" width="9.140625" style="193"/>
    <col min="6" max="6" width="12" style="210" bestFit="1" customWidth="1"/>
    <col min="7" max="7" width="12.140625" style="210" bestFit="1" customWidth="1"/>
    <col min="8" max="8" width="13.85546875" style="210" customWidth="1"/>
    <col min="9" max="9" width="14" style="210" bestFit="1" customWidth="1"/>
    <col min="10" max="10" width="11.7109375" style="193" customWidth="1"/>
    <col min="11" max="11" width="15.5703125" style="193" customWidth="1"/>
    <col min="12" max="16384" width="9.140625" style="193"/>
  </cols>
  <sheetData>
    <row r="1" spans="1:11" x14ac:dyDescent="0.2">
      <c r="A1" s="216"/>
      <c r="B1" s="216"/>
      <c r="C1" s="236"/>
      <c r="D1" s="221"/>
      <c r="E1" s="216"/>
      <c r="F1" s="217"/>
      <c r="G1" s="217"/>
      <c r="H1" s="217"/>
      <c r="I1" s="217"/>
      <c r="J1" s="216"/>
      <c r="K1" s="216"/>
    </row>
    <row r="2" spans="1:11" x14ac:dyDescent="0.2">
      <c r="A2" s="218" t="s">
        <v>147</v>
      </c>
      <c r="B2" s="218" t="s">
        <v>7</v>
      </c>
      <c r="C2" s="237" t="s">
        <v>7</v>
      </c>
      <c r="D2" s="222" t="s">
        <v>5</v>
      </c>
      <c r="E2" s="218" t="s">
        <v>143</v>
      </c>
      <c r="F2" s="219">
        <v>1</v>
      </c>
      <c r="G2" s="219">
        <v>266781.59999999998</v>
      </c>
      <c r="H2" s="219">
        <v>351378.05</v>
      </c>
      <c r="I2" s="219">
        <v>351378.05</v>
      </c>
      <c r="J2" s="229">
        <f>I2/$I$338</f>
        <v>0.10249230493071182</v>
      </c>
      <c r="K2" s="230">
        <f>J2</f>
        <v>0.10249230493071182</v>
      </c>
    </row>
    <row r="3" spans="1:11" x14ac:dyDescent="0.2">
      <c r="A3" s="218" t="s">
        <v>773</v>
      </c>
      <c r="B3" s="218" t="s">
        <v>151</v>
      </c>
      <c r="C3" s="237" t="s">
        <v>64</v>
      </c>
      <c r="D3" s="222" t="s">
        <v>65</v>
      </c>
      <c r="E3" s="218" t="s">
        <v>341</v>
      </c>
      <c r="F3" s="220">
        <v>28443</v>
      </c>
      <c r="G3" s="219">
        <v>6.96</v>
      </c>
      <c r="H3" s="219">
        <v>9.17</v>
      </c>
      <c r="I3" s="220">
        <v>260822.31</v>
      </c>
      <c r="J3" s="229">
        <f t="shared" ref="J3:J66" si="0">I3/$I$338</f>
        <v>7.6078399687324369E-2</v>
      </c>
      <c r="K3" s="230">
        <f>J3+K2</f>
        <v>0.1785707046180362</v>
      </c>
    </row>
    <row r="4" spans="1:11" x14ac:dyDescent="0.2">
      <c r="A4" s="218" t="s">
        <v>1035</v>
      </c>
      <c r="B4" s="218" t="s">
        <v>137</v>
      </c>
      <c r="C4" s="237">
        <v>90779</v>
      </c>
      <c r="D4" s="222" t="s">
        <v>1036</v>
      </c>
      <c r="E4" s="218" t="s">
        <v>23</v>
      </c>
      <c r="F4" s="219">
        <v>1056</v>
      </c>
      <c r="G4" s="219">
        <v>116.05</v>
      </c>
      <c r="H4" s="219">
        <v>152.85</v>
      </c>
      <c r="I4" s="219">
        <v>161409.60000000001</v>
      </c>
      <c r="J4" s="229">
        <f t="shared" si="0"/>
        <v>4.7081034065571889E-2</v>
      </c>
      <c r="K4" s="230">
        <f t="shared" ref="K4:K67" si="1">J4+K3</f>
        <v>0.22565173868360811</v>
      </c>
    </row>
    <row r="5" spans="1:11" x14ac:dyDescent="0.2">
      <c r="A5" s="218" t="s">
        <v>501</v>
      </c>
      <c r="B5" s="218" t="s">
        <v>151</v>
      </c>
      <c r="C5" s="237" t="s">
        <v>1281</v>
      </c>
      <c r="D5" s="222" t="s">
        <v>1282</v>
      </c>
      <c r="E5" s="218" t="s">
        <v>187</v>
      </c>
      <c r="F5" s="219">
        <v>1033.3699999999999</v>
      </c>
      <c r="G5" s="219">
        <v>94.84</v>
      </c>
      <c r="H5" s="219">
        <v>124.91</v>
      </c>
      <c r="I5" s="219">
        <v>129078.24669999999</v>
      </c>
      <c r="J5" s="229">
        <f t="shared" si="0"/>
        <v>3.7650408216159337E-2</v>
      </c>
      <c r="K5" s="230">
        <f t="shared" si="1"/>
        <v>0.26330214689976744</v>
      </c>
    </row>
    <row r="6" spans="1:11" ht="51" x14ac:dyDescent="0.2">
      <c r="A6" s="218" t="s">
        <v>497</v>
      </c>
      <c r="B6" s="218" t="s">
        <v>151</v>
      </c>
      <c r="C6" s="237" t="s">
        <v>1274</v>
      </c>
      <c r="D6" s="222" t="s">
        <v>1275</v>
      </c>
      <c r="E6" s="218" t="s">
        <v>254</v>
      </c>
      <c r="F6" s="219">
        <v>449.06</v>
      </c>
      <c r="G6" s="219">
        <v>214.86</v>
      </c>
      <c r="H6" s="219">
        <v>282.99</v>
      </c>
      <c r="I6" s="219">
        <v>127079.49</v>
      </c>
      <c r="J6" s="229">
        <f t="shared" si="0"/>
        <v>3.7067397464125441E-2</v>
      </c>
      <c r="K6" s="230">
        <f t="shared" si="1"/>
        <v>0.3003695443638929</v>
      </c>
    </row>
    <row r="7" spans="1:11" x14ac:dyDescent="0.2">
      <c r="A7" s="218" t="s">
        <v>188</v>
      </c>
      <c r="B7" s="218" t="s">
        <v>137</v>
      </c>
      <c r="C7" s="237">
        <v>93382</v>
      </c>
      <c r="D7" s="222" t="s">
        <v>189</v>
      </c>
      <c r="E7" s="218" t="s">
        <v>179</v>
      </c>
      <c r="F7" s="220">
        <v>5157.6000000000013</v>
      </c>
      <c r="G7" s="219">
        <v>17.7</v>
      </c>
      <c r="H7" s="219">
        <v>23.31</v>
      </c>
      <c r="I7" s="220">
        <v>120223.65599999996</v>
      </c>
      <c r="J7" s="229">
        <f t="shared" si="0"/>
        <v>3.5067641847966874E-2</v>
      </c>
      <c r="K7" s="230">
        <f t="shared" si="1"/>
        <v>0.33543718621185981</v>
      </c>
    </row>
    <row r="8" spans="1:11" ht="25.5" x14ac:dyDescent="0.2">
      <c r="A8" s="218" t="s">
        <v>771</v>
      </c>
      <c r="B8" s="218" t="s">
        <v>151</v>
      </c>
      <c r="C8" s="237" t="s">
        <v>335</v>
      </c>
      <c r="D8" s="222" t="s">
        <v>336</v>
      </c>
      <c r="E8" s="218" t="s">
        <v>179</v>
      </c>
      <c r="F8" s="220">
        <v>232.94999999999996</v>
      </c>
      <c r="G8" s="219">
        <v>383.77</v>
      </c>
      <c r="H8" s="219">
        <v>505.46</v>
      </c>
      <c r="I8" s="220">
        <v>117746.90700000002</v>
      </c>
      <c r="J8" s="229">
        <f t="shared" si="0"/>
        <v>3.4345207097859889E-2</v>
      </c>
      <c r="K8" s="230">
        <f t="shared" si="1"/>
        <v>0.36978239330971968</v>
      </c>
    </row>
    <row r="9" spans="1:11" ht="38.25" x14ac:dyDescent="0.2">
      <c r="A9" s="207" t="s">
        <v>830</v>
      </c>
      <c r="B9" s="207" t="s">
        <v>120</v>
      </c>
      <c r="C9" s="238" t="s">
        <v>120</v>
      </c>
      <c r="D9" s="231" t="s">
        <v>832</v>
      </c>
      <c r="E9" s="207" t="s">
        <v>143</v>
      </c>
      <c r="F9" s="208">
        <v>1</v>
      </c>
      <c r="G9" s="208">
        <v>89000</v>
      </c>
      <c r="H9" s="208">
        <v>117221.9</v>
      </c>
      <c r="I9" s="208">
        <v>117221.9</v>
      </c>
      <c r="J9" s="232">
        <f t="shared" si="0"/>
        <v>3.4192069536948616E-2</v>
      </c>
      <c r="K9" s="233">
        <f t="shared" si="1"/>
        <v>0.40397446284666827</v>
      </c>
    </row>
    <row r="10" spans="1:11" ht="25.5" x14ac:dyDescent="0.2">
      <c r="A10" s="218" t="s">
        <v>765</v>
      </c>
      <c r="B10" s="218" t="s">
        <v>170</v>
      </c>
      <c r="C10" s="237">
        <v>65000250</v>
      </c>
      <c r="D10" s="222" t="s">
        <v>686</v>
      </c>
      <c r="E10" s="218" t="s">
        <v>187</v>
      </c>
      <c r="F10" s="220">
        <v>791.29</v>
      </c>
      <c r="G10" s="219">
        <v>100.73</v>
      </c>
      <c r="H10" s="219">
        <v>132.66999999999999</v>
      </c>
      <c r="I10" s="220">
        <v>104980.44429999999</v>
      </c>
      <c r="J10" s="229">
        <f t="shared" si="0"/>
        <v>3.0621399683210735E-2</v>
      </c>
      <c r="K10" s="230">
        <f t="shared" si="1"/>
        <v>0.43459586252987903</v>
      </c>
    </row>
    <row r="11" spans="1:11" ht="38.25" x14ac:dyDescent="0.2">
      <c r="A11" s="207" t="s">
        <v>782</v>
      </c>
      <c r="B11" s="207" t="s">
        <v>120</v>
      </c>
      <c r="C11" s="238" t="s">
        <v>120</v>
      </c>
      <c r="D11" s="231" t="s">
        <v>783</v>
      </c>
      <c r="E11" s="207" t="s">
        <v>352</v>
      </c>
      <c r="F11" s="208">
        <v>1</v>
      </c>
      <c r="G11" s="208">
        <v>79000</v>
      </c>
      <c r="H11" s="208">
        <v>104050.9</v>
      </c>
      <c r="I11" s="208">
        <v>104050.9</v>
      </c>
      <c r="J11" s="232">
        <f t="shared" si="0"/>
        <v>3.0350263970999332E-2</v>
      </c>
      <c r="K11" s="233">
        <f t="shared" si="1"/>
        <v>0.46494612650087835</v>
      </c>
    </row>
    <row r="12" spans="1:11" x14ac:dyDescent="0.2">
      <c r="A12" s="218" t="s">
        <v>240</v>
      </c>
      <c r="B12" s="218" t="s">
        <v>137</v>
      </c>
      <c r="C12" s="237">
        <v>41936</v>
      </c>
      <c r="D12" s="222" t="s">
        <v>1255</v>
      </c>
      <c r="E12" s="218" t="s">
        <v>94</v>
      </c>
      <c r="F12" s="220">
        <v>2542.6999999999998</v>
      </c>
      <c r="G12" s="219">
        <v>29.99</v>
      </c>
      <c r="H12" s="219">
        <v>36.74</v>
      </c>
      <c r="I12" s="220">
        <v>93418.797999999995</v>
      </c>
      <c r="J12" s="229">
        <f t="shared" si="0"/>
        <v>2.7249021192065272E-2</v>
      </c>
      <c r="K12" s="230">
        <f t="shared" si="1"/>
        <v>0.49219514769294365</v>
      </c>
    </row>
    <row r="13" spans="1:11" ht="38.25" x14ac:dyDescent="0.2">
      <c r="A13" s="218" t="s">
        <v>498</v>
      </c>
      <c r="B13" s="218" t="s">
        <v>137</v>
      </c>
      <c r="C13" s="237">
        <v>93177</v>
      </c>
      <c r="D13" s="222" t="s">
        <v>256</v>
      </c>
      <c r="E13" s="218" t="s">
        <v>257</v>
      </c>
      <c r="F13" s="220">
        <v>44905.710000000006</v>
      </c>
      <c r="G13" s="219">
        <v>1.32</v>
      </c>
      <c r="H13" s="219">
        <v>1.74</v>
      </c>
      <c r="I13" s="220">
        <v>78135.935400000017</v>
      </c>
      <c r="J13" s="229">
        <f t="shared" si="0"/>
        <v>2.2791213387014932E-2</v>
      </c>
      <c r="K13" s="230">
        <f t="shared" si="1"/>
        <v>0.51498636107995854</v>
      </c>
    </row>
    <row r="14" spans="1:11" ht="38.25" x14ac:dyDescent="0.2">
      <c r="A14" s="218" t="s">
        <v>261</v>
      </c>
      <c r="B14" s="218" t="s">
        <v>137</v>
      </c>
      <c r="C14" s="237">
        <v>73658</v>
      </c>
      <c r="D14" s="222" t="s">
        <v>262</v>
      </c>
      <c r="E14" s="218" t="s">
        <v>143</v>
      </c>
      <c r="F14" s="219">
        <v>136</v>
      </c>
      <c r="G14" s="219">
        <v>423.2</v>
      </c>
      <c r="H14" s="219">
        <v>557.4</v>
      </c>
      <c r="I14" s="219">
        <v>75806.399999999994</v>
      </c>
      <c r="J14" s="229">
        <f t="shared" si="0"/>
        <v>2.2111718886536912E-2</v>
      </c>
      <c r="K14" s="230">
        <f t="shared" si="1"/>
        <v>0.5370980799664955</v>
      </c>
    </row>
    <row r="15" spans="1:11" ht="51" x14ac:dyDescent="0.2">
      <c r="A15" s="218" t="s">
        <v>263</v>
      </c>
      <c r="B15" s="218" t="s">
        <v>137</v>
      </c>
      <c r="C15" s="237">
        <v>93352</v>
      </c>
      <c r="D15" s="222" t="s">
        <v>264</v>
      </c>
      <c r="E15" s="218" t="s">
        <v>143</v>
      </c>
      <c r="F15" s="219">
        <v>136</v>
      </c>
      <c r="G15" s="219">
        <v>384.52</v>
      </c>
      <c r="H15" s="219">
        <v>506.45</v>
      </c>
      <c r="I15" s="219">
        <v>68877.2</v>
      </c>
      <c r="J15" s="229">
        <f t="shared" si="0"/>
        <v>2.0090563383721959E-2</v>
      </c>
      <c r="K15" s="230">
        <f t="shared" si="1"/>
        <v>0.55718864335021745</v>
      </c>
    </row>
    <row r="16" spans="1:11" ht="38.25" x14ac:dyDescent="0.2">
      <c r="A16" s="218" t="s">
        <v>200</v>
      </c>
      <c r="B16" s="218" t="s">
        <v>137</v>
      </c>
      <c r="C16" s="237">
        <v>94043</v>
      </c>
      <c r="D16" s="222" t="s">
        <v>1257</v>
      </c>
      <c r="E16" s="218" t="s">
        <v>140</v>
      </c>
      <c r="F16" s="220">
        <v>3735.02</v>
      </c>
      <c r="G16" s="219">
        <v>13.76</v>
      </c>
      <c r="H16" s="219">
        <v>18.12</v>
      </c>
      <c r="I16" s="220">
        <v>67678.562399999995</v>
      </c>
      <c r="J16" s="229">
        <f t="shared" si="0"/>
        <v>1.974093673401912E-2</v>
      </c>
      <c r="K16" s="230">
        <f t="shared" si="1"/>
        <v>0.57692958008423656</v>
      </c>
    </row>
    <row r="17" spans="1:11" ht="38.25" x14ac:dyDescent="0.2">
      <c r="A17" s="218" t="s">
        <v>201</v>
      </c>
      <c r="B17" s="218" t="s">
        <v>137</v>
      </c>
      <c r="C17" s="237">
        <v>94057</v>
      </c>
      <c r="D17" s="222" t="s">
        <v>1323</v>
      </c>
      <c r="E17" s="218" t="s">
        <v>140</v>
      </c>
      <c r="F17" s="220">
        <v>2525.35</v>
      </c>
      <c r="G17" s="219">
        <v>19.47</v>
      </c>
      <c r="H17" s="219">
        <v>25.64</v>
      </c>
      <c r="I17" s="220">
        <v>64749.973999999995</v>
      </c>
      <c r="J17" s="229">
        <f t="shared" si="0"/>
        <v>1.8886706439015362E-2</v>
      </c>
      <c r="K17" s="230">
        <f t="shared" si="1"/>
        <v>0.59581628652325191</v>
      </c>
    </row>
    <row r="18" spans="1:11" ht="25.5" x14ac:dyDescent="0.2">
      <c r="A18" s="218" t="s">
        <v>774</v>
      </c>
      <c r="B18" s="218" t="s">
        <v>137</v>
      </c>
      <c r="C18" s="237" t="s">
        <v>343</v>
      </c>
      <c r="D18" s="222" t="s">
        <v>344</v>
      </c>
      <c r="E18" s="218" t="s">
        <v>140</v>
      </c>
      <c r="F18" s="220">
        <v>948.79000000000008</v>
      </c>
      <c r="G18" s="219">
        <v>46.21</v>
      </c>
      <c r="H18" s="219">
        <v>60.86</v>
      </c>
      <c r="I18" s="220">
        <v>57743.359399999994</v>
      </c>
      <c r="J18" s="229">
        <f t="shared" si="0"/>
        <v>1.6842970126758016E-2</v>
      </c>
      <c r="K18" s="230">
        <f t="shared" si="1"/>
        <v>0.61265925665000998</v>
      </c>
    </row>
    <row r="19" spans="1:11" x14ac:dyDescent="0.2">
      <c r="A19" s="218" t="s">
        <v>160</v>
      </c>
      <c r="B19" s="218" t="s">
        <v>151</v>
      </c>
      <c r="C19" s="237" t="s">
        <v>161</v>
      </c>
      <c r="D19" s="223" t="s">
        <v>1322</v>
      </c>
      <c r="E19" s="218" t="s">
        <v>94</v>
      </c>
      <c r="F19" s="219">
        <v>346.01</v>
      </c>
      <c r="G19" s="219">
        <v>126.5</v>
      </c>
      <c r="H19" s="219">
        <v>166.61</v>
      </c>
      <c r="I19" s="219">
        <v>57648.7261</v>
      </c>
      <c r="J19" s="229">
        <f t="shared" si="0"/>
        <v>1.6815366851481717E-2</v>
      </c>
      <c r="K19" s="230">
        <f t="shared" si="1"/>
        <v>0.62947462350149164</v>
      </c>
    </row>
    <row r="20" spans="1:11" x14ac:dyDescent="0.2">
      <c r="A20" s="207" t="s">
        <v>363</v>
      </c>
      <c r="B20" s="207" t="s">
        <v>120</v>
      </c>
      <c r="C20" s="238" t="s">
        <v>120</v>
      </c>
      <c r="D20" s="234" t="s">
        <v>1340</v>
      </c>
      <c r="E20" s="207" t="s">
        <v>143</v>
      </c>
      <c r="F20" s="208">
        <v>6</v>
      </c>
      <c r="G20" s="208">
        <v>7230</v>
      </c>
      <c r="H20" s="208">
        <v>9522.6299999999992</v>
      </c>
      <c r="I20" s="235">
        <v>57135.78</v>
      </c>
      <c r="J20" s="232">
        <f t="shared" si="0"/>
        <v>1.6665747294727334E-2</v>
      </c>
      <c r="K20" s="233">
        <f t="shared" si="1"/>
        <v>0.646140370796219</v>
      </c>
    </row>
    <row r="21" spans="1:11" ht="25.5" x14ac:dyDescent="0.2">
      <c r="A21" s="218" t="s">
        <v>331</v>
      </c>
      <c r="B21" s="218" t="s">
        <v>151</v>
      </c>
      <c r="C21" s="237" t="s">
        <v>1276</v>
      </c>
      <c r="D21" s="222" t="s">
        <v>1277</v>
      </c>
      <c r="E21" s="218" t="s">
        <v>187</v>
      </c>
      <c r="F21" s="220">
        <v>639.93999999999994</v>
      </c>
      <c r="G21" s="219">
        <v>61.49</v>
      </c>
      <c r="H21" s="219">
        <v>80.989999999999995</v>
      </c>
      <c r="I21" s="220">
        <v>51828.740599999983</v>
      </c>
      <c r="J21" s="229">
        <f t="shared" si="0"/>
        <v>1.5117754469153557E-2</v>
      </c>
      <c r="K21" s="230">
        <f t="shared" si="1"/>
        <v>0.66125812526537253</v>
      </c>
    </row>
    <row r="22" spans="1:11" x14ac:dyDescent="0.2">
      <c r="A22" s="218" t="s">
        <v>247</v>
      </c>
      <c r="B22" s="218" t="s">
        <v>137</v>
      </c>
      <c r="C22" s="237">
        <v>73711</v>
      </c>
      <c r="D22" s="222" t="s">
        <v>248</v>
      </c>
      <c r="E22" s="218" t="s">
        <v>179</v>
      </c>
      <c r="F22" s="220">
        <v>463.15999999999997</v>
      </c>
      <c r="G22" s="219">
        <v>80.040000000000006</v>
      </c>
      <c r="H22" s="219">
        <v>105.42</v>
      </c>
      <c r="I22" s="220">
        <v>48826.3272</v>
      </c>
      <c r="J22" s="229">
        <f t="shared" si="0"/>
        <v>1.4241990403296701E-2</v>
      </c>
      <c r="K22" s="230">
        <f t="shared" si="1"/>
        <v>0.67550011566866919</v>
      </c>
    </row>
    <row r="23" spans="1:11" ht="25.5" x14ac:dyDescent="0.2">
      <c r="A23" s="218" t="s">
        <v>483</v>
      </c>
      <c r="B23" s="218" t="s">
        <v>137</v>
      </c>
      <c r="C23" s="237">
        <v>93588</v>
      </c>
      <c r="D23" s="222" t="s">
        <v>193</v>
      </c>
      <c r="E23" s="218" t="s">
        <v>194</v>
      </c>
      <c r="F23" s="220">
        <v>24190.269999999993</v>
      </c>
      <c r="G23" s="219">
        <v>1.3</v>
      </c>
      <c r="H23" s="219">
        <v>1.71</v>
      </c>
      <c r="I23" s="220">
        <v>41365.361700000009</v>
      </c>
      <c r="J23" s="229">
        <f t="shared" si="0"/>
        <v>1.2065725974987876E-2</v>
      </c>
      <c r="K23" s="230">
        <f t="shared" si="1"/>
        <v>0.68756584164365708</v>
      </c>
    </row>
    <row r="24" spans="1:11" ht="38.25" x14ac:dyDescent="0.2">
      <c r="A24" s="218" t="s">
        <v>211</v>
      </c>
      <c r="B24" s="218" t="s">
        <v>137</v>
      </c>
      <c r="C24" s="237" t="s">
        <v>212</v>
      </c>
      <c r="D24" s="222" t="s">
        <v>213</v>
      </c>
      <c r="E24" s="218" t="s">
        <v>143</v>
      </c>
      <c r="F24" s="220">
        <v>32</v>
      </c>
      <c r="G24" s="219">
        <v>943.59</v>
      </c>
      <c r="H24" s="219">
        <v>1242.8</v>
      </c>
      <c r="I24" s="220">
        <v>39769.599999999999</v>
      </c>
      <c r="J24" s="229">
        <f t="shared" si="0"/>
        <v>1.1600263505851992E-2</v>
      </c>
      <c r="K24" s="230">
        <f t="shared" si="1"/>
        <v>0.69916610514950905</v>
      </c>
    </row>
    <row r="25" spans="1:11" x14ac:dyDescent="0.2">
      <c r="A25" s="218" t="s">
        <v>456</v>
      </c>
      <c r="B25" s="218" t="s">
        <v>137</v>
      </c>
      <c r="C25" s="237">
        <v>9825</v>
      </c>
      <c r="D25" s="222" t="s">
        <v>457</v>
      </c>
      <c r="E25" s="218" t="s">
        <v>94</v>
      </c>
      <c r="F25" s="219">
        <v>925.7</v>
      </c>
      <c r="G25" s="219">
        <v>29.44</v>
      </c>
      <c r="H25" s="219">
        <v>36.06</v>
      </c>
      <c r="I25" s="219">
        <v>33380.742000000006</v>
      </c>
      <c r="J25" s="229">
        <f t="shared" si="0"/>
        <v>9.7367185795396716E-3</v>
      </c>
      <c r="K25" s="230">
        <f t="shared" si="1"/>
        <v>0.70890282372904867</v>
      </c>
    </row>
    <row r="26" spans="1:11" x14ac:dyDescent="0.2">
      <c r="A26" s="207" t="s">
        <v>703</v>
      </c>
      <c r="B26" s="207" t="s">
        <v>120</v>
      </c>
      <c r="C26" s="238" t="s">
        <v>120</v>
      </c>
      <c r="D26" s="231" t="s">
        <v>704</v>
      </c>
      <c r="E26" s="207" t="s">
        <v>140</v>
      </c>
      <c r="F26" s="208">
        <v>21.19</v>
      </c>
      <c r="G26" s="208">
        <v>1130.44</v>
      </c>
      <c r="H26" s="208">
        <v>1488.9</v>
      </c>
      <c r="I26" s="208">
        <v>31549.791000000005</v>
      </c>
      <c r="J26" s="232">
        <f t="shared" si="0"/>
        <v>9.2026545188927649E-3</v>
      </c>
      <c r="K26" s="233">
        <f t="shared" si="1"/>
        <v>0.71810547824794146</v>
      </c>
    </row>
    <row r="27" spans="1:11" ht="25.5" x14ac:dyDescent="0.2">
      <c r="A27" s="218" t="s">
        <v>241</v>
      </c>
      <c r="B27" s="218" t="s">
        <v>137</v>
      </c>
      <c r="C27" s="237">
        <v>21090</v>
      </c>
      <c r="D27" s="222" t="s">
        <v>242</v>
      </c>
      <c r="E27" s="218" t="s">
        <v>143</v>
      </c>
      <c r="F27" s="220">
        <v>63</v>
      </c>
      <c r="G27" s="219">
        <v>404.65</v>
      </c>
      <c r="H27" s="219">
        <v>495.7</v>
      </c>
      <c r="I27" s="220">
        <v>31229.100000000002</v>
      </c>
      <c r="J27" s="229">
        <f t="shared" si="0"/>
        <v>9.1091132184030633E-3</v>
      </c>
      <c r="K27" s="230">
        <f t="shared" si="1"/>
        <v>0.72721459146634448</v>
      </c>
    </row>
    <row r="28" spans="1:11" x14ac:dyDescent="0.2">
      <c r="A28" s="218" t="s">
        <v>182</v>
      </c>
      <c r="B28" s="218" t="s">
        <v>137</v>
      </c>
      <c r="C28" s="237">
        <v>93358</v>
      </c>
      <c r="D28" s="222" t="s">
        <v>1266</v>
      </c>
      <c r="E28" s="218" t="s">
        <v>179</v>
      </c>
      <c r="F28" s="220">
        <v>450.86</v>
      </c>
      <c r="G28" s="219">
        <v>47.9</v>
      </c>
      <c r="H28" s="219">
        <v>63.09</v>
      </c>
      <c r="I28" s="220">
        <v>28444.757400000006</v>
      </c>
      <c r="J28" s="229">
        <f t="shared" si="0"/>
        <v>8.2969575052309671E-3</v>
      </c>
      <c r="K28" s="230">
        <f t="shared" si="1"/>
        <v>0.73551154897157545</v>
      </c>
    </row>
    <row r="29" spans="1:11" x14ac:dyDescent="0.2">
      <c r="A29" s="218" t="s">
        <v>150</v>
      </c>
      <c r="B29" s="218" t="s">
        <v>151</v>
      </c>
      <c r="C29" s="237" t="s">
        <v>152</v>
      </c>
      <c r="D29" s="222" t="s">
        <v>153</v>
      </c>
      <c r="E29" s="218" t="s">
        <v>154</v>
      </c>
      <c r="F29" s="219">
        <v>20</v>
      </c>
      <c r="G29" s="219">
        <v>1076.92</v>
      </c>
      <c r="H29" s="219">
        <v>1418.41</v>
      </c>
      <c r="I29" s="219">
        <v>28368.2</v>
      </c>
      <c r="J29" s="229">
        <f t="shared" si="0"/>
        <v>8.2746267296304344E-3</v>
      </c>
      <c r="K29" s="230">
        <f t="shared" si="1"/>
        <v>0.74378617570120586</v>
      </c>
    </row>
    <row r="30" spans="1:11" ht="51" x14ac:dyDescent="0.2">
      <c r="A30" s="218" t="s">
        <v>178</v>
      </c>
      <c r="B30" s="218" t="s">
        <v>137</v>
      </c>
      <c r="C30" s="237">
        <v>90091</v>
      </c>
      <c r="D30" s="222" t="s">
        <v>435</v>
      </c>
      <c r="E30" s="218" t="s">
        <v>179</v>
      </c>
      <c r="F30" s="220">
        <v>4906.1400000000003</v>
      </c>
      <c r="G30" s="219">
        <v>4.37</v>
      </c>
      <c r="H30" s="219">
        <v>5.76</v>
      </c>
      <c r="I30" s="220">
        <v>28259.366399999992</v>
      </c>
      <c r="J30" s="229">
        <f t="shared" si="0"/>
        <v>8.2428814156647271E-3</v>
      </c>
      <c r="K30" s="230">
        <f t="shared" si="1"/>
        <v>0.75202905711687063</v>
      </c>
    </row>
    <row r="31" spans="1:11" ht="25.5" x14ac:dyDescent="0.2">
      <c r="A31" s="218" t="s">
        <v>864</v>
      </c>
      <c r="B31" s="218" t="s">
        <v>137</v>
      </c>
      <c r="C31" s="237">
        <v>83534</v>
      </c>
      <c r="D31" s="222" t="s">
        <v>1250</v>
      </c>
      <c r="E31" s="218" t="s">
        <v>179</v>
      </c>
      <c r="F31" s="220">
        <v>48.18</v>
      </c>
      <c r="G31" s="219">
        <v>403.63</v>
      </c>
      <c r="H31" s="219">
        <v>531.62</v>
      </c>
      <c r="I31" s="220">
        <v>25930.9944</v>
      </c>
      <c r="J31" s="229">
        <f t="shared" si="0"/>
        <v>7.5637262634970521E-3</v>
      </c>
      <c r="K31" s="230">
        <f t="shared" si="1"/>
        <v>0.75959278338036773</v>
      </c>
    </row>
    <row r="32" spans="1:11" x14ac:dyDescent="0.2">
      <c r="A32" s="218" t="s">
        <v>603</v>
      </c>
      <c r="B32" s="218" t="s">
        <v>354</v>
      </c>
      <c r="C32" s="237" t="s">
        <v>354</v>
      </c>
      <c r="D32" s="222" t="s">
        <v>355</v>
      </c>
      <c r="E32" s="218" t="s">
        <v>187</v>
      </c>
      <c r="F32" s="220">
        <v>15.01</v>
      </c>
      <c r="G32" s="219">
        <v>1273.6799999999998</v>
      </c>
      <c r="H32" s="219">
        <v>1677.56</v>
      </c>
      <c r="I32" s="220">
        <v>25180.175599999999</v>
      </c>
      <c r="J32" s="229">
        <f t="shared" si="0"/>
        <v>7.3447224031326632E-3</v>
      </c>
      <c r="K32" s="230">
        <f t="shared" si="1"/>
        <v>0.7669375057835004</v>
      </c>
    </row>
    <row r="33" spans="1:11" ht="38.25" x14ac:dyDescent="0.2">
      <c r="A33" s="218" t="s">
        <v>486</v>
      </c>
      <c r="B33" s="218" t="s">
        <v>137</v>
      </c>
      <c r="C33" s="237" t="s">
        <v>283</v>
      </c>
      <c r="D33" s="222" t="s">
        <v>284</v>
      </c>
      <c r="E33" s="218" t="s">
        <v>94</v>
      </c>
      <c r="F33" s="220">
        <v>434</v>
      </c>
      <c r="G33" s="219">
        <v>40.9</v>
      </c>
      <c r="H33" s="219">
        <v>53.87</v>
      </c>
      <c r="I33" s="220">
        <v>23379.579999999998</v>
      </c>
      <c r="J33" s="229">
        <f t="shared" si="0"/>
        <v>6.8195126090316999E-3</v>
      </c>
      <c r="K33" s="230">
        <f t="shared" si="1"/>
        <v>0.77375701839253208</v>
      </c>
    </row>
    <row r="34" spans="1:11" ht="25.5" x14ac:dyDescent="0.2">
      <c r="A34" s="218" t="s">
        <v>141</v>
      </c>
      <c r="B34" s="218" t="s">
        <v>151</v>
      </c>
      <c r="C34" s="237" t="s">
        <v>1269</v>
      </c>
      <c r="D34" s="222" t="s">
        <v>1320</v>
      </c>
      <c r="E34" s="218" t="s">
        <v>143</v>
      </c>
      <c r="F34" s="219">
        <v>2</v>
      </c>
      <c r="G34" s="219">
        <v>8645.11</v>
      </c>
      <c r="H34" s="219">
        <v>11386.47</v>
      </c>
      <c r="I34" s="219">
        <v>22772.94</v>
      </c>
      <c r="J34" s="229">
        <f t="shared" si="0"/>
        <v>6.6425637874898682E-3</v>
      </c>
      <c r="K34" s="230">
        <f t="shared" si="1"/>
        <v>0.78039958218002192</v>
      </c>
    </row>
    <row r="35" spans="1:11" x14ac:dyDescent="0.2">
      <c r="A35" s="218" t="s">
        <v>155</v>
      </c>
      <c r="B35" s="218" t="s">
        <v>151</v>
      </c>
      <c r="C35" s="237" t="s">
        <v>156</v>
      </c>
      <c r="D35" s="222" t="s">
        <v>157</v>
      </c>
      <c r="E35" s="218" t="s">
        <v>154</v>
      </c>
      <c r="F35" s="219">
        <v>18</v>
      </c>
      <c r="G35" s="219">
        <v>921.27</v>
      </c>
      <c r="H35" s="219">
        <v>1213.4000000000001</v>
      </c>
      <c r="I35" s="219">
        <v>21841.200000000001</v>
      </c>
      <c r="J35" s="229">
        <f t="shared" si="0"/>
        <v>6.3707876187845628E-3</v>
      </c>
      <c r="K35" s="230">
        <f t="shared" si="1"/>
        <v>0.78677036979880643</v>
      </c>
    </row>
    <row r="36" spans="1:11" x14ac:dyDescent="0.2">
      <c r="A36" s="218" t="s">
        <v>768</v>
      </c>
      <c r="B36" s="218" t="s">
        <v>170</v>
      </c>
      <c r="C36" s="237">
        <v>65000252</v>
      </c>
      <c r="D36" s="222" t="s">
        <v>692</v>
      </c>
      <c r="E36" s="218" t="s">
        <v>187</v>
      </c>
      <c r="F36" s="220">
        <v>691.6680245901639</v>
      </c>
      <c r="G36" s="219">
        <v>23.86</v>
      </c>
      <c r="H36" s="219">
        <v>31.43</v>
      </c>
      <c r="I36" s="220">
        <v>21739.126012868852</v>
      </c>
      <c r="J36" s="229">
        <f t="shared" si="0"/>
        <v>6.3410139940105071E-3</v>
      </c>
      <c r="K36" s="230">
        <f t="shared" si="1"/>
        <v>0.79311138379281698</v>
      </c>
    </row>
    <row r="37" spans="1:11" ht="25.5" x14ac:dyDescent="0.2">
      <c r="A37" s="218" t="s">
        <v>186</v>
      </c>
      <c r="B37" s="218" t="s">
        <v>137</v>
      </c>
      <c r="C37" s="237">
        <v>94097</v>
      </c>
      <c r="D37" s="222" t="s">
        <v>1248</v>
      </c>
      <c r="E37" s="218" t="s">
        <v>187</v>
      </c>
      <c r="F37" s="220">
        <v>4265.7100000000009</v>
      </c>
      <c r="G37" s="219">
        <v>3.86</v>
      </c>
      <c r="H37" s="219">
        <v>5.08</v>
      </c>
      <c r="I37" s="220">
        <v>21669.806800000002</v>
      </c>
      <c r="J37" s="229">
        <f t="shared" si="0"/>
        <v>6.3207945013503625E-3</v>
      </c>
      <c r="K37" s="230">
        <f t="shared" si="1"/>
        <v>0.79943217829416735</v>
      </c>
    </row>
    <row r="38" spans="1:11" ht="38.25" x14ac:dyDescent="0.2">
      <c r="A38" s="218" t="s">
        <v>500</v>
      </c>
      <c r="B38" s="218" t="s">
        <v>137</v>
      </c>
      <c r="C38" s="237">
        <v>94993</v>
      </c>
      <c r="D38" s="222" t="s">
        <v>1260</v>
      </c>
      <c r="E38" s="218" t="s">
        <v>187</v>
      </c>
      <c r="F38" s="219">
        <v>300</v>
      </c>
      <c r="G38" s="219">
        <v>43</v>
      </c>
      <c r="H38" s="219">
        <v>56.64</v>
      </c>
      <c r="I38" s="219">
        <v>16992</v>
      </c>
      <c r="J38" s="229">
        <f t="shared" si="0"/>
        <v>4.9563404583258834E-3</v>
      </c>
      <c r="K38" s="230">
        <f t="shared" si="1"/>
        <v>0.80438851875249329</v>
      </c>
    </row>
    <row r="39" spans="1:11" x14ac:dyDescent="0.2">
      <c r="A39" s="226" t="s">
        <v>499</v>
      </c>
      <c r="B39" s="226" t="s">
        <v>151</v>
      </c>
      <c r="C39" s="239" t="s">
        <v>1279</v>
      </c>
      <c r="D39" s="227" t="s">
        <v>1280</v>
      </c>
      <c r="E39" s="226" t="s">
        <v>94</v>
      </c>
      <c r="F39" s="228">
        <v>200</v>
      </c>
      <c r="G39" s="228">
        <v>60.68</v>
      </c>
      <c r="H39" s="228">
        <v>79.92</v>
      </c>
      <c r="I39" s="228">
        <v>15984</v>
      </c>
      <c r="J39" s="214">
        <f t="shared" si="0"/>
        <v>4.6623202616455344E-3</v>
      </c>
      <c r="K39" s="215">
        <f t="shared" si="1"/>
        <v>0.80905083901413877</v>
      </c>
    </row>
    <row r="40" spans="1:11" ht="25.5" x14ac:dyDescent="0.2">
      <c r="A40" s="205" t="s">
        <v>451</v>
      </c>
      <c r="B40" s="205" t="s">
        <v>82</v>
      </c>
      <c r="C40" s="240" t="s">
        <v>82</v>
      </c>
      <c r="D40" s="224" t="s">
        <v>452</v>
      </c>
      <c r="E40" s="205" t="s">
        <v>94</v>
      </c>
      <c r="F40" s="206">
        <v>16</v>
      </c>
      <c r="G40" s="206">
        <v>754.47833333333335</v>
      </c>
      <c r="H40" s="206">
        <v>993.72</v>
      </c>
      <c r="I40" s="206">
        <v>15899.52</v>
      </c>
      <c r="J40" s="214">
        <f t="shared" si="0"/>
        <v>4.6376785689713719E-3</v>
      </c>
      <c r="K40" s="215">
        <f t="shared" si="1"/>
        <v>0.81368851758311012</v>
      </c>
    </row>
    <row r="41" spans="1:11" x14ac:dyDescent="0.2">
      <c r="A41" s="205" t="s">
        <v>1027</v>
      </c>
      <c r="B41" s="205" t="s">
        <v>137</v>
      </c>
      <c r="C41" s="240" t="s">
        <v>1028</v>
      </c>
      <c r="D41" s="224" t="s">
        <v>1029</v>
      </c>
      <c r="E41" s="205" t="s">
        <v>187</v>
      </c>
      <c r="F41" s="206">
        <v>356.31</v>
      </c>
      <c r="G41" s="206">
        <v>33.21</v>
      </c>
      <c r="H41" s="206">
        <v>43.74</v>
      </c>
      <c r="I41" s="206">
        <v>15584.999400000001</v>
      </c>
      <c r="J41" s="214">
        <f t="shared" si="0"/>
        <v>4.5459370921142076E-3</v>
      </c>
      <c r="K41" s="215">
        <f t="shared" si="1"/>
        <v>0.81823445467522438</v>
      </c>
    </row>
    <row r="42" spans="1:11" ht="38.25" x14ac:dyDescent="0.2">
      <c r="A42" s="205" t="s">
        <v>521</v>
      </c>
      <c r="B42" s="205" t="s">
        <v>137</v>
      </c>
      <c r="C42" s="240" t="s">
        <v>215</v>
      </c>
      <c r="D42" s="224" t="s">
        <v>216</v>
      </c>
      <c r="E42" s="205" t="s">
        <v>143</v>
      </c>
      <c r="F42" s="211">
        <v>10</v>
      </c>
      <c r="G42" s="206">
        <v>1064.3800000000001</v>
      </c>
      <c r="H42" s="206">
        <v>1401.89</v>
      </c>
      <c r="I42" s="211">
        <v>14018.900000000001</v>
      </c>
      <c r="J42" s="214">
        <f t="shared" si="0"/>
        <v>4.0891267214703819E-3</v>
      </c>
      <c r="K42" s="215">
        <f t="shared" si="1"/>
        <v>0.8223235813966947</v>
      </c>
    </row>
    <row r="43" spans="1:11" ht="25.5" x14ac:dyDescent="0.2">
      <c r="A43" s="205" t="s">
        <v>361</v>
      </c>
      <c r="B43" s="205" t="s">
        <v>120</v>
      </c>
      <c r="C43" s="240" t="s">
        <v>120</v>
      </c>
      <c r="D43" s="224" t="s">
        <v>362</v>
      </c>
      <c r="E43" s="205" t="s">
        <v>143</v>
      </c>
      <c r="F43" s="206">
        <v>2</v>
      </c>
      <c r="G43" s="206">
        <v>5155.92</v>
      </c>
      <c r="H43" s="206">
        <v>6790.86</v>
      </c>
      <c r="I43" s="206">
        <v>13581.72</v>
      </c>
      <c r="J43" s="214">
        <f t="shared" si="0"/>
        <v>3.9616071286284029E-3</v>
      </c>
      <c r="K43" s="215">
        <f t="shared" si="1"/>
        <v>0.82628518852532307</v>
      </c>
    </row>
    <row r="44" spans="1:11" ht="25.5" x14ac:dyDescent="0.2">
      <c r="A44" s="205" t="s">
        <v>611</v>
      </c>
      <c r="B44" s="205" t="s">
        <v>137</v>
      </c>
      <c r="C44" s="240">
        <v>91931</v>
      </c>
      <c r="D44" s="224" t="s">
        <v>372</v>
      </c>
      <c r="E44" s="205" t="s">
        <v>94</v>
      </c>
      <c r="F44" s="211">
        <v>2000</v>
      </c>
      <c r="G44" s="206">
        <v>4.5999999999999996</v>
      </c>
      <c r="H44" s="206">
        <v>6.06</v>
      </c>
      <c r="I44" s="211">
        <v>12120</v>
      </c>
      <c r="J44" s="214">
        <f t="shared" si="0"/>
        <v>3.5352428410375301E-3</v>
      </c>
      <c r="K44" s="215">
        <f t="shared" si="1"/>
        <v>0.82982043136636063</v>
      </c>
    </row>
    <row r="45" spans="1:11" x14ac:dyDescent="0.2">
      <c r="A45" s="205" t="s">
        <v>784</v>
      </c>
      <c r="B45" s="205" t="s">
        <v>120</v>
      </c>
      <c r="C45" s="240" t="s">
        <v>120</v>
      </c>
      <c r="D45" s="224" t="s">
        <v>785</v>
      </c>
      <c r="E45" s="205" t="s">
        <v>187</v>
      </c>
      <c r="F45" s="206">
        <v>4.13</v>
      </c>
      <c r="G45" s="206">
        <v>2050.35</v>
      </c>
      <c r="H45" s="206">
        <v>2700.52</v>
      </c>
      <c r="I45" s="206">
        <v>11153.1476</v>
      </c>
      <c r="J45" s="214">
        <f t="shared" si="0"/>
        <v>3.2532248521398438E-3</v>
      </c>
      <c r="K45" s="215">
        <f t="shared" si="1"/>
        <v>0.83307365621850049</v>
      </c>
    </row>
    <row r="46" spans="1:11" ht="38.25" x14ac:dyDescent="0.2">
      <c r="A46" s="205" t="s">
        <v>236</v>
      </c>
      <c r="B46" s="205" t="s">
        <v>137</v>
      </c>
      <c r="C46" s="240">
        <v>90734</v>
      </c>
      <c r="D46" s="224" t="s">
        <v>237</v>
      </c>
      <c r="E46" s="205" t="s">
        <v>94</v>
      </c>
      <c r="F46" s="211">
        <v>3444.3999999999996</v>
      </c>
      <c r="G46" s="206">
        <v>2.4300000000000002</v>
      </c>
      <c r="H46" s="206">
        <v>3.2</v>
      </c>
      <c r="I46" s="211">
        <v>11022.08</v>
      </c>
      <c r="J46" s="214">
        <f t="shared" si="0"/>
        <v>3.214994176018394E-3</v>
      </c>
      <c r="K46" s="215">
        <f t="shared" si="1"/>
        <v>0.83628865039451894</v>
      </c>
    </row>
    <row r="47" spans="1:11" x14ac:dyDescent="0.2">
      <c r="A47" s="205" t="s">
        <v>388</v>
      </c>
      <c r="B47" s="205" t="s">
        <v>170</v>
      </c>
      <c r="C47" s="240">
        <v>35000182</v>
      </c>
      <c r="D47" s="224" t="s">
        <v>389</v>
      </c>
      <c r="E47" s="205" t="s">
        <v>143</v>
      </c>
      <c r="F47" s="211">
        <v>11</v>
      </c>
      <c r="G47" s="206">
        <v>797.85</v>
      </c>
      <c r="H47" s="206">
        <v>977.37</v>
      </c>
      <c r="I47" s="211">
        <v>10751.070000000002</v>
      </c>
      <c r="J47" s="214">
        <f t="shared" si="0"/>
        <v>3.1359441626232147E-3</v>
      </c>
      <c r="K47" s="215">
        <f t="shared" si="1"/>
        <v>0.83942459455714213</v>
      </c>
    </row>
    <row r="48" spans="1:11" ht="25.5" x14ac:dyDescent="0.2">
      <c r="A48" s="205" t="s">
        <v>615</v>
      </c>
      <c r="B48" s="205" t="s">
        <v>120</v>
      </c>
      <c r="C48" s="240" t="s">
        <v>120</v>
      </c>
      <c r="D48" s="224" t="s">
        <v>616</v>
      </c>
      <c r="E48" s="205" t="s">
        <v>143</v>
      </c>
      <c r="F48" s="206">
        <v>2</v>
      </c>
      <c r="G48" s="206">
        <v>4368.22</v>
      </c>
      <c r="H48" s="206">
        <v>5351.07</v>
      </c>
      <c r="I48" s="206">
        <v>10702.14</v>
      </c>
      <c r="J48" s="214">
        <f t="shared" si="0"/>
        <v>3.1216719322426888E-3</v>
      </c>
      <c r="K48" s="215">
        <f t="shared" si="1"/>
        <v>0.8425462664893848</v>
      </c>
    </row>
    <row r="49" spans="1:11" x14ac:dyDescent="0.2">
      <c r="A49" s="205" t="s">
        <v>1172</v>
      </c>
      <c r="B49" s="205" t="s">
        <v>120</v>
      </c>
      <c r="C49" s="240" t="s">
        <v>120</v>
      </c>
      <c r="D49" s="224" t="s">
        <v>1090</v>
      </c>
      <c r="E49" s="205" t="s">
        <v>1072</v>
      </c>
      <c r="F49" s="206">
        <v>1260</v>
      </c>
      <c r="G49" s="206">
        <v>6.6950000000000003</v>
      </c>
      <c r="H49" s="206">
        <v>8.1999999999999993</v>
      </c>
      <c r="I49" s="206">
        <v>10332</v>
      </c>
      <c r="J49" s="214">
        <f t="shared" si="0"/>
        <v>3.0137070159735775E-3</v>
      </c>
      <c r="K49" s="215">
        <f t="shared" si="1"/>
        <v>0.84555997350535839</v>
      </c>
    </row>
    <row r="50" spans="1:11" ht="38.25" x14ac:dyDescent="0.2">
      <c r="A50" s="205" t="s">
        <v>367</v>
      </c>
      <c r="B50" s="205" t="s">
        <v>120</v>
      </c>
      <c r="C50" s="240" t="s">
        <v>120</v>
      </c>
      <c r="D50" s="224" t="s">
        <v>368</v>
      </c>
      <c r="E50" s="205" t="s">
        <v>352</v>
      </c>
      <c r="F50" s="206">
        <v>1</v>
      </c>
      <c r="G50" s="206">
        <v>7800</v>
      </c>
      <c r="H50" s="206">
        <v>10273.379999999999</v>
      </c>
      <c r="I50" s="206">
        <v>10273.379999999999</v>
      </c>
      <c r="J50" s="214">
        <f t="shared" si="0"/>
        <v>2.9966083414404402E-3</v>
      </c>
      <c r="K50" s="215">
        <f t="shared" si="1"/>
        <v>0.84855658184679883</v>
      </c>
    </row>
    <row r="51" spans="1:11" ht="25.5" x14ac:dyDescent="0.2">
      <c r="A51" s="205" t="s">
        <v>183</v>
      </c>
      <c r="B51" s="205" t="s">
        <v>137</v>
      </c>
      <c r="C51" s="240" t="s">
        <v>184</v>
      </c>
      <c r="D51" s="224" t="s">
        <v>185</v>
      </c>
      <c r="E51" s="205" t="s">
        <v>179</v>
      </c>
      <c r="F51" s="211">
        <v>261.77</v>
      </c>
      <c r="G51" s="206">
        <v>29.06</v>
      </c>
      <c r="H51" s="206">
        <v>38.270000000000003</v>
      </c>
      <c r="I51" s="211">
        <v>10017.937900000001</v>
      </c>
      <c r="J51" s="214">
        <f t="shared" si="0"/>
        <v>2.9220992774697647E-3</v>
      </c>
      <c r="K51" s="215">
        <f t="shared" si="1"/>
        <v>0.85147868112426861</v>
      </c>
    </row>
    <row r="52" spans="1:11" x14ac:dyDescent="0.2">
      <c r="A52" s="205" t="s">
        <v>929</v>
      </c>
      <c r="B52" s="205" t="s">
        <v>151</v>
      </c>
      <c r="C52" s="240" t="s">
        <v>1286</v>
      </c>
      <c r="D52" s="224" t="s">
        <v>1285</v>
      </c>
      <c r="E52" s="205" t="s">
        <v>140</v>
      </c>
      <c r="F52" s="206">
        <v>279.57</v>
      </c>
      <c r="G52" s="206">
        <v>26.94</v>
      </c>
      <c r="H52" s="206">
        <v>35.479999999999997</v>
      </c>
      <c r="I52" s="206">
        <v>9919.14</v>
      </c>
      <c r="J52" s="214">
        <f t="shared" si="0"/>
        <v>2.8932812437499175E-3</v>
      </c>
      <c r="K52" s="215">
        <f t="shared" si="1"/>
        <v>0.85437196236801849</v>
      </c>
    </row>
    <row r="53" spans="1:11" x14ac:dyDescent="0.2">
      <c r="A53" s="205" t="s">
        <v>1150</v>
      </c>
      <c r="B53" s="205" t="s">
        <v>120</v>
      </c>
      <c r="C53" s="240" t="s">
        <v>120</v>
      </c>
      <c r="D53" s="224" t="s">
        <v>1071</v>
      </c>
      <c r="E53" s="205" t="s">
        <v>1072</v>
      </c>
      <c r="F53" s="206">
        <v>630</v>
      </c>
      <c r="G53" s="206">
        <v>11.92</v>
      </c>
      <c r="H53" s="206">
        <v>15.7</v>
      </c>
      <c r="I53" s="206">
        <v>9891</v>
      </c>
      <c r="J53" s="214">
        <f t="shared" si="0"/>
        <v>2.8850731799259246E-3</v>
      </c>
      <c r="K53" s="215">
        <f t="shared" si="1"/>
        <v>0.85725703554794441</v>
      </c>
    </row>
    <row r="54" spans="1:11" x14ac:dyDescent="0.2">
      <c r="A54" s="205" t="s">
        <v>1032</v>
      </c>
      <c r="B54" s="205" t="s">
        <v>137</v>
      </c>
      <c r="C54" s="240">
        <v>9537</v>
      </c>
      <c r="D54" s="224" t="s">
        <v>1031</v>
      </c>
      <c r="E54" s="205" t="s">
        <v>187</v>
      </c>
      <c r="F54" s="206">
        <v>4000</v>
      </c>
      <c r="G54" s="206">
        <v>1.86</v>
      </c>
      <c r="H54" s="206">
        <v>2.4500000000000002</v>
      </c>
      <c r="I54" s="206">
        <v>9800</v>
      </c>
      <c r="J54" s="214">
        <f t="shared" si="0"/>
        <v>2.8585296899478379E-3</v>
      </c>
      <c r="K54" s="215">
        <f t="shared" si="1"/>
        <v>0.86011556523789223</v>
      </c>
    </row>
    <row r="55" spans="1:11" ht="38.25" x14ac:dyDescent="0.2">
      <c r="A55" s="205" t="s">
        <v>1151</v>
      </c>
      <c r="B55" s="205" t="s">
        <v>137</v>
      </c>
      <c r="C55" s="240" t="s">
        <v>1294</v>
      </c>
      <c r="D55" s="224" t="s">
        <v>1297</v>
      </c>
      <c r="E55" s="205" t="s">
        <v>1069</v>
      </c>
      <c r="F55" s="206">
        <v>6</v>
      </c>
      <c r="G55" s="206">
        <v>1235.23</v>
      </c>
      <c r="H55" s="206">
        <v>1626.92</v>
      </c>
      <c r="I55" s="206">
        <v>9761.52</v>
      </c>
      <c r="J55" s="214">
        <f t="shared" si="0"/>
        <v>2.8473055856142468E-3</v>
      </c>
      <c r="K55" s="215">
        <f t="shared" si="1"/>
        <v>0.86296287082350653</v>
      </c>
    </row>
    <row r="56" spans="1:11" x14ac:dyDescent="0.2">
      <c r="A56" s="205" t="s">
        <v>316</v>
      </c>
      <c r="B56" s="205" t="s">
        <v>137</v>
      </c>
      <c r="C56" s="240" t="s">
        <v>207</v>
      </c>
      <c r="D56" s="224" t="s">
        <v>208</v>
      </c>
      <c r="E56" s="205" t="s">
        <v>23</v>
      </c>
      <c r="F56" s="211">
        <v>1611.23</v>
      </c>
      <c r="G56" s="206">
        <v>4.49</v>
      </c>
      <c r="H56" s="206">
        <v>5.91</v>
      </c>
      <c r="I56" s="211">
        <v>9522.3693000000003</v>
      </c>
      <c r="J56" s="214">
        <f t="shared" si="0"/>
        <v>2.7775485063977357E-3</v>
      </c>
      <c r="K56" s="215">
        <f t="shared" si="1"/>
        <v>0.86574041932990431</v>
      </c>
    </row>
    <row r="57" spans="1:11" ht="25.5" x14ac:dyDescent="0.2">
      <c r="A57" s="205" t="s">
        <v>1149</v>
      </c>
      <c r="B57" s="205" t="s">
        <v>120</v>
      </c>
      <c r="C57" s="240" t="s">
        <v>120</v>
      </c>
      <c r="D57" s="224" t="s">
        <v>1070</v>
      </c>
      <c r="E57" s="205" t="s">
        <v>1069</v>
      </c>
      <c r="F57" s="206">
        <v>9</v>
      </c>
      <c r="G57" s="206">
        <v>785.28</v>
      </c>
      <c r="H57" s="206">
        <v>1034.29</v>
      </c>
      <c r="I57" s="206">
        <v>9308.61</v>
      </c>
      <c r="J57" s="214">
        <f t="shared" si="0"/>
        <v>2.7151977609331983E-3</v>
      </c>
      <c r="K57" s="215">
        <f t="shared" si="1"/>
        <v>0.86845561709083752</v>
      </c>
    </row>
    <row r="58" spans="1:11" ht="25.5" x14ac:dyDescent="0.2">
      <c r="A58" s="205" t="s">
        <v>617</v>
      </c>
      <c r="B58" s="205" t="s">
        <v>120</v>
      </c>
      <c r="C58" s="240" t="s">
        <v>120</v>
      </c>
      <c r="D58" s="224" t="s">
        <v>618</v>
      </c>
      <c r="E58" s="205" t="s">
        <v>143</v>
      </c>
      <c r="F58" s="206">
        <v>2</v>
      </c>
      <c r="G58" s="206">
        <v>3452.2</v>
      </c>
      <c r="H58" s="206">
        <v>4546.8900000000003</v>
      </c>
      <c r="I58" s="206">
        <v>9093.7800000000007</v>
      </c>
      <c r="J58" s="214">
        <f t="shared" si="0"/>
        <v>2.652534706515699E-3</v>
      </c>
      <c r="K58" s="215">
        <f t="shared" si="1"/>
        <v>0.87110815179735324</v>
      </c>
    </row>
    <row r="59" spans="1:11" ht="25.5" x14ac:dyDescent="0.2">
      <c r="A59" s="205" t="s">
        <v>1153</v>
      </c>
      <c r="B59" s="205" t="s">
        <v>137</v>
      </c>
      <c r="C59" s="240" t="s">
        <v>1292</v>
      </c>
      <c r="D59" s="224" t="s">
        <v>1299</v>
      </c>
      <c r="E59" s="205" t="s">
        <v>1069</v>
      </c>
      <c r="F59" s="206">
        <v>1</v>
      </c>
      <c r="G59" s="206">
        <v>6891.5</v>
      </c>
      <c r="H59" s="206">
        <v>9076.7900000000009</v>
      </c>
      <c r="I59" s="206">
        <v>9076.7900000000009</v>
      </c>
      <c r="J59" s="214">
        <f t="shared" si="0"/>
        <v>2.647578949430779E-3</v>
      </c>
      <c r="K59" s="215">
        <f t="shared" si="1"/>
        <v>0.87375573074678403</v>
      </c>
    </row>
    <row r="60" spans="1:11" x14ac:dyDescent="0.2">
      <c r="A60" s="205" t="s">
        <v>317</v>
      </c>
      <c r="B60" s="205" t="s">
        <v>137</v>
      </c>
      <c r="C60" s="240" t="s">
        <v>318</v>
      </c>
      <c r="D60" s="224" t="s">
        <v>319</v>
      </c>
      <c r="E60" s="205" t="s">
        <v>140</v>
      </c>
      <c r="F60" s="206">
        <v>132.68</v>
      </c>
      <c r="G60" s="206">
        <v>48.74</v>
      </c>
      <c r="H60" s="206">
        <v>64.2</v>
      </c>
      <c r="I60" s="206">
        <v>8518.0560000000005</v>
      </c>
      <c r="J60" s="214">
        <f t="shared" si="0"/>
        <v>2.4846036710855428E-3</v>
      </c>
      <c r="K60" s="215">
        <f t="shared" si="1"/>
        <v>0.87624033441786953</v>
      </c>
    </row>
    <row r="61" spans="1:11" x14ac:dyDescent="0.2">
      <c r="A61" s="205" t="s">
        <v>775</v>
      </c>
      <c r="B61" s="205" t="s">
        <v>137</v>
      </c>
      <c r="C61" s="240" t="s">
        <v>776</v>
      </c>
      <c r="D61" s="224" t="s">
        <v>777</v>
      </c>
      <c r="E61" s="205" t="s">
        <v>179</v>
      </c>
      <c r="F61" s="206">
        <v>49.04</v>
      </c>
      <c r="G61" s="206">
        <v>131.65</v>
      </c>
      <c r="H61" s="206">
        <v>173.4</v>
      </c>
      <c r="I61" s="206">
        <v>8503.5360000000001</v>
      </c>
      <c r="J61" s="214">
        <f t="shared" si="0"/>
        <v>2.4803683801571711E-3</v>
      </c>
      <c r="K61" s="215">
        <f t="shared" si="1"/>
        <v>0.87872070279802672</v>
      </c>
    </row>
    <row r="62" spans="1:11" ht="25.5" x14ac:dyDescent="0.2">
      <c r="A62" s="205" t="s">
        <v>522</v>
      </c>
      <c r="B62" s="205" t="s">
        <v>137</v>
      </c>
      <c r="C62" s="240" t="s">
        <v>218</v>
      </c>
      <c r="D62" s="224" t="s">
        <v>219</v>
      </c>
      <c r="E62" s="205" t="s">
        <v>143</v>
      </c>
      <c r="F62" s="211">
        <v>6</v>
      </c>
      <c r="G62" s="206">
        <v>1072.04</v>
      </c>
      <c r="H62" s="206">
        <v>1411.98</v>
      </c>
      <c r="I62" s="211">
        <v>8471.880000000001</v>
      </c>
      <c r="J62" s="214">
        <f t="shared" si="0"/>
        <v>2.4711347458852336E-3</v>
      </c>
      <c r="K62" s="215">
        <f t="shared" si="1"/>
        <v>0.88119183754391195</v>
      </c>
    </row>
    <row r="63" spans="1:11" x14ac:dyDescent="0.2">
      <c r="A63" s="205" t="s">
        <v>251</v>
      </c>
      <c r="B63" s="205" t="s">
        <v>137</v>
      </c>
      <c r="C63" s="240">
        <v>72945</v>
      </c>
      <c r="D63" s="224" t="s">
        <v>252</v>
      </c>
      <c r="E63" s="205" t="s">
        <v>140</v>
      </c>
      <c r="F63" s="211">
        <v>1499.77</v>
      </c>
      <c r="G63" s="206">
        <v>4.1500000000000004</v>
      </c>
      <c r="H63" s="206">
        <v>5.47</v>
      </c>
      <c r="I63" s="211">
        <v>8203.7419000000009</v>
      </c>
      <c r="J63" s="214">
        <f t="shared" si="0"/>
        <v>2.3929224275325597E-3</v>
      </c>
      <c r="K63" s="215">
        <f t="shared" si="1"/>
        <v>0.88358475997144448</v>
      </c>
    </row>
    <row r="64" spans="1:11" ht="25.5" x14ac:dyDescent="0.2">
      <c r="A64" s="205" t="s">
        <v>523</v>
      </c>
      <c r="B64" s="205" t="s">
        <v>137</v>
      </c>
      <c r="C64" s="240" t="s">
        <v>1258</v>
      </c>
      <c r="D64" s="224" t="s">
        <v>222</v>
      </c>
      <c r="E64" s="205" t="s">
        <v>143</v>
      </c>
      <c r="F64" s="206">
        <v>5</v>
      </c>
      <c r="G64" s="206">
        <v>1216.17</v>
      </c>
      <c r="H64" s="206">
        <v>1601.82</v>
      </c>
      <c r="I64" s="206">
        <v>8009.0999999999995</v>
      </c>
      <c r="J64" s="214">
        <f t="shared" si="0"/>
        <v>2.3361479734450232E-3</v>
      </c>
      <c r="K64" s="215">
        <f t="shared" si="1"/>
        <v>0.88592090794488954</v>
      </c>
    </row>
    <row r="65" spans="1:11" ht="25.5" x14ac:dyDescent="0.2">
      <c r="A65" s="205" t="s">
        <v>220</v>
      </c>
      <c r="B65" s="205" t="s">
        <v>137</v>
      </c>
      <c r="C65" s="240" t="s">
        <v>221</v>
      </c>
      <c r="D65" s="224" t="s">
        <v>222</v>
      </c>
      <c r="E65" s="205" t="s">
        <v>143</v>
      </c>
      <c r="F65" s="206">
        <v>5</v>
      </c>
      <c r="G65" s="206">
        <v>1216.17</v>
      </c>
      <c r="H65" s="206">
        <v>1601.82</v>
      </c>
      <c r="I65" s="206">
        <v>8009.0999999999995</v>
      </c>
      <c r="J65" s="214">
        <f t="shared" si="0"/>
        <v>2.3361479734450232E-3</v>
      </c>
      <c r="K65" s="215">
        <f t="shared" si="1"/>
        <v>0.88825705591833459</v>
      </c>
    </row>
    <row r="66" spans="1:11" ht="25.5" x14ac:dyDescent="0.2">
      <c r="A66" s="205" t="s">
        <v>750</v>
      </c>
      <c r="B66" s="205" t="s">
        <v>751</v>
      </c>
      <c r="C66" s="240" t="s">
        <v>751</v>
      </c>
      <c r="D66" s="224" t="s">
        <v>752</v>
      </c>
      <c r="E66" s="205" t="s">
        <v>352</v>
      </c>
      <c r="F66" s="206">
        <v>1</v>
      </c>
      <c r="G66" s="206">
        <v>6072</v>
      </c>
      <c r="H66" s="206">
        <v>7997.43</v>
      </c>
      <c r="I66" s="206">
        <v>7997.43</v>
      </c>
      <c r="J66" s="214">
        <f t="shared" si="0"/>
        <v>2.3327439896203609E-3</v>
      </c>
      <c r="K66" s="215">
        <f t="shared" si="1"/>
        <v>0.89058979990795495</v>
      </c>
    </row>
    <row r="67" spans="1:11" x14ac:dyDescent="0.2">
      <c r="A67" s="205" t="s">
        <v>697</v>
      </c>
      <c r="B67" s="205" t="s">
        <v>137</v>
      </c>
      <c r="C67" s="240" t="s">
        <v>338</v>
      </c>
      <c r="D67" s="224" t="s">
        <v>566</v>
      </c>
      <c r="E67" s="205" t="s">
        <v>179</v>
      </c>
      <c r="F67" s="211">
        <v>70.899999999999991</v>
      </c>
      <c r="G67" s="206">
        <v>82.87</v>
      </c>
      <c r="H67" s="206">
        <v>109.15</v>
      </c>
      <c r="I67" s="211">
        <v>7738.7349999999997</v>
      </c>
      <c r="J67" s="214">
        <f t="shared" ref="J67:J130" si="2">I67/$I$338</f>
        <v>2.2572860979733142E-3</v>
      </c>
      <c r="K67" s="215">
        <f t="shared" si="1"/>
        <v>0.89284708600592821</v>
      </c>
    </row>
    <row r="68" spans="1:11" x14ac:dyDescent="0.2">
      <c r="A68" s="205" t="s">
        <v>481</v>
      </c>
      <c r="B68" s="205" t="s">
        <v>137</v>
      </c>
      <c r="C68" s="240">
        <v>72896</v>
      </c>
      <c r="D68" s="224" t="s">
        <v>191</v>
      </c>
      <c r="E68" s="205" t="s">
        <v>179</v>
      </c>
      <c r="F68" s="211">
        <v>2218.6999999999998</v>
      </c>
      <c r="G68" s="206">
        <v>2.58</v>
      </c>
      <c r="H68" s="206">
        <v>3.4</v>
      </c>
      <c r="I68" s="211">
        <v>7543.579999999999</v>
      </c>
      <c r="J68" s="214">
        <f t="shared" si="2"/>
        <v>2.2003619794384393E-3</v>
      </c>
      <c r="K68" s="215">
        <f t="shared" ref="K68:K131" si="3">J68+K67</f>
        <v>0.89504744798536662</v>
      </c>
    </row>
    <row r="69" spans="1:11" ht="25.5" x14ac:dyDescent="0.2">
      <c r="A69" s="205" t="s">
        <v>909</v>
      </c>
      <c r="B69" s="205" t="s">
        <v>151</v>
      </c>
      <c r="C69" s="240" t="s">
        <v>910</v>
      </c>
      <c r="D69" s="224" t="s">
        <v>911</v>
      </c>
      <c r="E69" s="205" t="s">
        <v>179</v>
      </c>
      <c r="F69" s="211">
        <v>13.64</v>
      </c>
      <c r="G69" s="206">
        <v>418.72</v>
      </c>
      <c r="H69" s="206">
        <v>551.5</v>
      </c>
      <c r="I69" s="211">
        <v>7522.46</v>
      </c>
      <c r="J69" s="214">
        <f t="shared" si="2"/>
        <v>2.1942015562698993E-3</v>
      </c>
      <c r="K69" s="215">
        <f t="shared" si="3"/>
        <v>0.89724164954163654</v>
      </c>
    </row>
    <row r="70" spans="1:11" x14ac:dyDescent="0.2">
      <c r="A70" s="205" t="s">
        <v>693</v>
      </c>
      <c r="B70" s="205" t="s">
        <v>151</v>
      </c>
      <c r="C70" s="240" t="s">
        <v>1283</v>
      </c>
      <c r="D70" s="224" t="s">
        <v>694</v>
      </c>
      <c r="E70" s="205" t="s">
        <v>179</v>
      </c>
      <c r="F70" s="206">
        <v>116.27</v>
      </c>
      <c r="G70" s="206">
        <v>47.41</v>
      </c>
      <c r="H70" s="206">
        <v>62.44</v>
      </c>
      <c r="I70" s="206">
        <v>7260.52</v>
      </c>
      <c r="J70" s="214">
        <f t="shared" si="2"/>
        <v>2.1177971412714362E-3</v>
      </c>
      <c r="K70" s="215">
        <f t="shared" si="3"/>
        <v>0.89935944668290801</v>
      </c>
    </row>
    <row r="71" spans="1:11" ht="25.5" x14ac:dyDescent="0.2">
      <c r="A71" s="205" t="s">
        <v>707</v>
      </c>
      <c r="B71" s="205" t="s">
        <v>120</v>
      </c>
      <c r="C71" s="240" t="s">
        <v>120</v>
      </c>
      <c r="D71" s="224" t="s">
        <v>708</v>
      </c>
      <c r="E71" s="205" t="s">
        <v>94</v>
      </c>
      <c r="F71" s="206">
        <v>14.93</v>
      </c>
      <c r="G71" s="206">
        <v>359.25</v>
      </c>
      <c r="H71" s="206">
        <v>473.17</v>
      </c>
      <c r="I71" s="212">
        <v>7064.4281000000001</v>
      </c>
      <c r="J71" s="214">
        <f t="shared" si="2"/>
        <v>2.0605997414644686E-3</v>
      </c>
      <c r="K71" s="215">
        <f t="shared" si="3"/>
        <v>0.90142004642437246</v>
      </c>
    </row>
    <row r="72" spans="1:11" ht="25.5" x14ac:dyDescent="0.2">
      <c r="A72" s="205" t="s">
        <v>713</v>
      </c>
      <c r="B72" s="205" t="s">
        <v>120</v>
      </c>
      <c r="C72" s="240" t="s">
        <v>120</v>
      </c>
      <c r="D72" s="224" t="s">
        <v>714</v>
      </c>
      <c r="E72" s="205" t="s">
        <v>143</v>
      </c>
      <c r="F72" s="206">
        <v>1</v>
      </c>
      <c r="G72" s="206">
        <v>5350</v>
      </c>
      <c r="H72" s="206">
        <v>7046.49</v>
      </c>
      <c r="I72" s="206">
        <v>7046.49</v>
      </c>
      <c r="J72" s="214">
        <f t="shared" si="2"/>
        <v>2.0553674362163814E-3</v>
      </c>
      <c r="K72" s="215">
        <f t="shared" si="3"/>
        <v>0.90347541386058883</v>
      </c>
    </row>
    <row r="73" spans="1:11" ht="25.5" x14ac:dyDescent="0.2">
      <c r="A73" s="205" t="s">
        <v>709</v>
      </c>
      <c r="B73" s="205" t="s">
        <v>120</v>
      </c>
      <c r="C73" s="240" t="s">
        <v>120</v>
      </c>
      <c r="D73" s="224" t="s">
        <v>710</v>
      </c>
      <c r="E73" s="205" t="s">
        <v>94</v>
      </c>
      <c r="F73" s="206">
        <v>14.37</v>
      </c>
      <c r="G73" s="206">
        <v>359.25</v>
      </c>
      <c r="H73" s="206">
        <v>473.17</v>
      </c>
      <c r="I73" s="206">
        <v>6799.4529000000002</v>
      </c>
      <c r="J73" s="214">
        <f t="shared" si="2"/>
        <v>1.9833099989848904E-3</v>
      </c>
      <c r="K73" s="215">
        <f t="shared" si="3"/>
        <v>0.90545872385957371</v>
      </c>
    </row>
    <row r="74" spans="1:11" ht="51" x14ac:dyDescent="0.2">
      <c r="A74" s="205" t="s">
        <v>925</v>
      </c>
      <c r="B74" s="205" t="s">
        <v>137</v>
      </c>
      <c r="C74" s="240">
        <v>87480</v>
      </c>
      <c r="D74" s="224" t="s">
        <v>1261</v>
      </c>
      <c r="E74" s="205" t="s">
        <v>140</v>
      </c>
      <c r="F74" s="206">
        <v>119.83</v>
      </c>
      <c r="G74" s="206">
        <v>41.48</v>
      </c>
      <c r="H74" s="206">
        <v>54.63</v>
      </c>
      <c r="I74" s="212">
        <v>6546.3128999999999</v>
      </c>
      <c r="J74" s="214">
        <f t="shared" si="2"/>
        <v>1.9094724269733193E-3</v>
      </c>
      <c r="K74" s="215">
        <f t="shared" si="3"/>
        <v>0.90736819628654708</v>
      </c>
    </row>
    <row r="75" spans="1:11" ht="25.5" x14ac:dyDescent="0.2">
      <c r="A75" s="205" t="s">
        <v>803</v>
      </c>
      <c r="B75" s="205" t="s">
        <v>804</v>
      </c>
      <c r="C75" s="240" t="s">
        <v>804</v>
      </c>
      <c r="D75" s="224" t="s">
        <v>805</v>
      </c>
      <c r="E75" s="205" t="s">
        <v>352</v>
      </c>
      <c r="F75" s="206">
        <v>2</v>
      </c>
      <c r="G75" s="206">
        <v>2428.8000000000002</v>
      </c>
      <c r="H75" s="206">
        <v>3198.97</v>
      </c>
      <c r="I75" s="213">
        <v>6397.94</v>
      </c>
      <c r="J75" s="214">
        <f t="shared" si="2"/>
        <v>1.8661940249494764E-3</v>
      </c>
      <c r="K75" s="215">
        <f t="shared" si="3"/>
        <v>0.90923439031149655</v>
      </c>
    </row>
    <row r="76" spans="1:11" ht="25.5" x14ac:dyDescent="0.2">
      <c r="A76" s="205" t="s">
        <v>1023</v>
      </c>
      <c r="B76" s="205" t="s">
        <v>137</v>
      </c>
      <c r="C76" s="240" t="s">
        <v>1289</v>
      </c>
      <c r="D76" s="224" t="s">
        <v>1024</v>
      </c>
      <c r="E76" s="205" t="s">
        <v>179</v>
      </c>
      <c r="F76" s="206">
        <v>40.06</v>
      </c>
      <c r="G76" s="206">
        <v>121.1</v>
      </c>
      <c r="H76" s="206">
        <v>159.5</v>
      </c>
      <c r="I76" s="212">
        <v>6389.5700000000006</v>
      </c>
      <c r="J76" s="214">
        <f t="shared" si="2"/>
        <v>1.8637526072448987E-3</v>
      </c>
      <c r="K76" s="215">
        <f t="shared" si="3"/>
        <v>0.91109814291874147</v>
      </c>
    </row>
    <row r="77" spans="1:11" ht="25.5" x14ac:dyDescent="0.2">
      <c r="A77" s="205" t="s">
        <v>786</v>
      </c>
      <c r="B77" s="205" t="s">
        <v>120</v>
      </c>
      <c r="C77" s="240" t="s">
        <v>120</v>
      </c>
      <c r="D77" s="224" t="s">
        <v>787</v>
      </c>
      <c r="E77" s="205" t="s">
        <v>352</v>
      </c>
      <c r="F77" s="206">
        <v>1</v>
      </c>
      <c r="G77" s="206">
        <v>4805.84</v>
      </c>
      <c r="H77" s="206">
        <v>6329.77</v>
      </c>
      <c r="I77" s="206">
        <v>6329.77</v>
      </c>
      <c r="J77" s="214">
        <f t="shared" si="2"/>
        <v>1.8463097424021558E-3</v>
      </c>
      <c r="K77" s="215">
        <f t="shared" si="3"/>
        <v>0.91294445266114366</v>
      </c>
    </row>
    <row r="78" spans="1:11" ht="25.5" x14ac:dyDescent="0.2">
      <c r="A78" s="205" t="s">
        <v>174</v>
      </c>
      <c r="B78" s="205" t="s">
        <v>170</v>
      </c>
      <c r="C78" s="240">
        <v>65000015</v>
      </c>
      <c r="D78" s="224" t="s">
        <v>175</v>
      </c>
      <c r="E78" s="205" t="s">
        <v>140</v>
      </c>
      <c r="F78" s="206">
        <v>2034.45</v>
      </c>
      <c r="G78" s="206">
        <v>2.2799999999999998</v>
      </c>
      <c r="H78" s="206">
        <v>3</v>
      </c>
      <c r="I78" s="206">
        <v>6103.35</v>
      </c>
      <c r="J78" s="214">
        <f t="shared" si="2"/>
        <v>1.7802660390962384E-3</v>
      </c>
      <c r="K78" s="215">
        <f t="shared" si="3"/>
        <v>0.91472471870023986</v>
      </c>
    </row>
    <row r="79" spans="1:11" x14ac:dyDescent="0.2">
      <c r="A79" s="205" t="s">
        <v>491</v>
      </c>
      <c r="B79" s="205" t="s">
        <v>137</v>
      </c>
      <c r="C79" s="240" t="s">
        <v>492</v>
      </c>
      <c r="D79" s="224" t="s">
        <v>493</v>
      </c>
      <c r="E79" s="205" t="s">
        <v>140</v>
      </c>
      <c r="F79" s="206">
        <v>480.43</v>
      </c>
      <c r="G79" s="206">
        <v>9.35</v>
      </c>
      <c r="H79" s="206">
        <v>12.31</v>
      </c>
      <c r="I79" s="212">
        <v>5914.0933000000005</v>
      </c>
      <c r="J79" s="214">
        <f t="shared" si="2"/>
        <v>1.7250623762419986E-3</v>
      </c>
      <c r="K79" s="215">
        <f t="shared" si="3"/>
        <v>0.9164497810764819</v>
      </c>
    </row>
    <row r="80" spans="1:11" ht="25.5" x14ac:dyDescent="0.2">
      <c r="A80" s="205" t="s">
        <v>286</v>
      </c>
      <c r="B80" s="205" t="s">
        <v>137</v>
      </c>
      <c r="C80" s="240" t="s">
        <v>287</v>
      </c>
      <c r="D80" s="224" t="s">
        <v>288</v>
      </c>
      <c r="E80" s="205" t="s">
        <v>140</v>
      </c>
      <c r="F80" s="206">
        <v>5.5</v>
      </c>
      <c r="G80" s="206">
        <v>815.15</v>
      </c>
      <c r="H80" s="206">
        <v>1073.6300000000001</v>
      </c>
      <c r="I80" s="206">
        <v>5904.9650000000001</v>
      </c>
      <c r="J80" s="214">
        <f t="shared" si="2"/>
        <v>1.7223997725104932E-3</v>
      </c>
      <c r="K80" s="215">
        <f t="shared" si="3"/>
        <v>0.91817218084899244</v>
      </c>
    </row>
    <row r="81" spans="1:11" x14ac:dyDescent="0.2">
      <c r="A81" s="205" t="s">
        <v>234</v>
      </c>
      <c r="B81" s="205" t="s">
        <v>137</v>
      </c>
      <c r="C81" s="240">
        <v>73607</v>
      </c>
      <c r="D81" s="224" t="s">
        <v>235</v>
      </c>
      <c r="E81" s="205" t="s">
        <v>143</v>
      </c>
      <c r="F81" s="211">
        <v>63</v>
      </c>
      <c r="G81" s="206">
        <v>65.650000000000006</v>
      </c>
      <c r="H81" s="206">
        <v>86.47</v>
      </c>
      <c r="I81" s="211">
        <v>5447.6100000000006</v>
      </c>
      <c r="J81" s="214">
        <f t="shared" si="2"/>
        <v>1.5889954004343614E-3</v>
      </c>
      <c r="K81" s="215">
        <f t="shared" si="3"/>
        <v>0.91976117624942677</v>
      </c>
    </row>
    <row r="82" spans="1:11" ht="38.25" x14ac:dyDescent="0.2">
      <c r="A82" s="205" t="s">
        <v>942</v>
      </c>
      <c r="B82" s="205" t="s">
        <v>137</v>
      </c>
      <c r="C82" s="240">
        <v>87265</v>
      </c>
      <c r="D82" s="224" t="s">
        <v>943</v>
      </c>
      <c r="E82" s="205" t="s">
        <v>140</v>
      </c>
      <c r="F82" s="206">
        <v>72.83</v>
      </c>
      <c r="G82" s="206">
        <v>55.98</v>
      </c>
      <c r="H82" s="206">
        <v>73.73</v>
      </c>
      <c r="I82" s="206">
        <v>5369.7559000000001</v>
      </c>
      <c r="J82" s="214">
        <f t="shared" si="2"/>
        <v>1.5662863946859767E-3</v>
      </c>
      <c r="K82" s="215">
        <f t="shared" si="3"/>
        <v>0.92132746264411269</v>
      </c>
    </row>
    <row r="83" spans="1:11" x14ac:dyDescent="0.2">
      <c r="A83" s="205" t="s">
        <v>844</v>
      </c>
      <c r="B83" s="205" t="s">
        <v>120</v>
      </c>
      <c r="C83" s="240" t="s">
        <v>120</v>
      </c>
      <c r="D83" s="224" t="s">
        <v>792</v>
      </c>
      <c r="E83" s="205" t="s">
        <v>94</v>
      </c>
      <c r="F83" s="206">
        <v>7.3</v>
      </c>
      <c r="G83" s="206">
        <v>586.23</v>
      </c>
      <c r="H83" s="206">
        <v>718.13</v>
      </c>
      <c r="I83" s="206">
        <v>5242.3490000000002</v>
      </c>
      <c r="J83" s="214">
        <f t="shared" si="2"/>
        <v>1.5291234960784039E-3</v>
      </c>
      <c r="K83" s="215">
        <f t="shared" si="3"/>
        <v>0.92285658614019106</v>
      </c>
    </row>
    <row r="84" spans="1:11" x14ac:dyDescent="0.2">
      <c r="A84" s="205" t="s">
        <v>136</v>
      </c>
      <c r="B84" s="205" t="s">
        <v>137</v>
      </c>
      <c r="C84" s="240" t="s">
        <v>138</v>
      </c>
      <c r="D84" s="224" t="s">
        <v>139</v>
      </c>
      <c r="E84" s="205" t="s">
        <v>140</v>
      </c>
      <c r="F84" s="211">
        <f>9475.53+2.14</f>
        <v>9477.67</v>
      </c>
      <c r="G84" s="206">
        <v>0.41</v>
      </c>
      <c r="H84" s="206">
        <v>0.54</v>
      </c>
      <c r="I84" s="213">
        <v>5117.9418000000005</v>
      </c>
      <c r="J84" s="214">
        <f t="shared" si="2"/>
        <v>1.4928355700739877E-3</v>
      </c>
      <c r="K84" s="215">
        <f t="shared" si="3"/>
        <v>0.92434942171026502</v>
      </c>
    </row>
    <row r="85" spans="1:11" x14ac:dyDescent="0.2">
      <c r="A85" s="205" t="s">
        <v>166</v>
      </c>
      <c r="B85" s="205" t="s">
        <v>137</v>
      </c>
      <c r="C85" s="240">
        <v>73610</v>
      </c>
      <c r="D85" s="224" t="s">
        <v>167</v>
      </c>
      <c r="E85" s="205" t="s">
        <v>94</v>
      </c>
      <c r="F85" s="211">
        <v>3518.7999999999997</v>
      </c>
      <c r="G85" s="206">
        <v>1.0900000000000001</v>
      </c>
      <c r="H85" s="206">
        <v>1.44</v>
      </c>
      <c r="I85" s="211">
        <v>5067.0720000000001</v>
      </c>
      <c r="J85" s="214">
        <f t="shared" si="2"/>
        <v>1.4779975258268744E-3</v>
      </c>
      <c r="K85" s="215">
        <f t="shared" si="3"/>
        <v>0.92582741923609191</v>
      </c>
    </row>
    <row r="86" spans="1:11" ht="25.5" x14ac:dyDescent="0.2">
      <c r="A86" s="205" t="s">
        <v>868</v>
      </c>
      <c r="B86" s="205" t="s">
        <v>151</v>
      </c>
      <c r="C86" s="240" t="s">
        <v>869</v>
      </c>
      <c r="D86" s="224" t="s">
        <v>870</v>
      </c>
      <c r="E86" s="205" t="s">
        <v>187</v>
      </c>
      <c r="F86" s="206">
        <v>50.37</v>
      </c>
      <c r="G86" s="206">
        <v>75.41</v>
      </c>
      <c r="H86" s="206">
        <v>99.32</v>
      </c>
      <c r="I86" s="206">
        <v>5002.7483999999995</v>
      </c>
      <c r="J86" s="214">
        <f t="shared" si="2"/>
        <v>1.4592351870141877E-3</v>
      </c>
      <c r="K86" s="215">
        <f t="shared" si="3"/>
        <v>0.92728665442310609</v>
      </c>
    </row>
    <row r="87" spans="1:11" ht="38.25" x14ac:dyDescent="0.2">
      <c r="A87" s="205" t="s">
        <v>1152</v>
      </c>
      <c r="B87" s="205" t="s">
        <v>137</v>
      </c>
      <c r="C87" s="240" t="s">
        <v>1293</v>
      </c>
      <c r="D87" s="224" t="s">
        <v>1298</v>
      </c>
      <c r="E87" s="205" t="s">
        <v>1069</v>
      </c>
      <c r="F87" s="206">
        <v>2</v>
      </c>
      <c r="G87" s="206">
        <v>1897.8</v>
      </c>
      <c r="H87" s="206">
        <v>2499.59</v>
      </c>
      <c r="I87" s="206">
        <v>4999.18</v>
      </c>
      <c r="J87" s="214">
        <f t="shared" si="2"/>
        <v>1.4581943321830032E-3</v>
      </c>
      <c r="K87" s="215">
        <f t="shared" si="3"/>
        <v>0.92874484875528907</v>
      </c>
    </row>
    <row r="88" spans="1:11" ht="25.5" x14ac:dyDescent="0.2">
      <c r="A88" s="205" t="s">
        <v>957</v>
      </c>
      <c r="B88" s="205" t="s">
        <v>137</v>
      </c>
      <c r="C88" s="240" t="s">
        <v>958</v>
      </c>
      <c r="D88" s="224" t="s">
        <v>959</v>
      </c>
      <c r="E88" s="205" t="s">
        <v>140</v>
      </c>
      <c r="F88" s="206">
        <v>7.7700000000000005</v>
      </c>
      <c r="G88" s="206">
        <v>479.61</v>
      </c>
      <c r="H88" s="206">
        <v>631.69000000000005</v>
      </c>
      <c r="I88" s="206">
        <v>4908.2313000000004</v>
      </c>
      <c r="J88" s="214">
        <f t="shared" si="2"/>
        <v>1.4316658057327829E-3</v>
      </c>
      <c r="K88" s="215">
        <f t="shared" si="3"/>
        <v>0.93017651456102179</v>
      </c>
    </row>
    <row r="89" spans="1:11" ht="25.5" x14ac:dyDescent="0.2">
      <c r="A89" s="205" t="s">
        <v>955</v>
      </c>
      <c r="B89" s="205" t="s">
        <v>137</v>
      </c>
      <c r="C89" s="240">
        <v>94560</v>
      </c>
      <c r="D89" s="224" t="s">
        <v>1253</v>
      </c>
      <c r="E89" s="205" t="s">
        <v>140</v>
      </c>
      <c r="F89" s="206">
        <v>9.42</v>
      </c>
      <c r="G89" s="206">
        <v>395.22</v>
      </c>
      <c r="H89" s="206">
        <v>520.54</v>
      </c>
      <c r="I89" s="206">
        <v>4903.4867999999997</v>
      </c>
      <c r="J89" s="214">
        <f t="shared" si="2"/>
        <v>1.430281898170134E-3</v>
      </c>
      <c r="K89" s="215">
        <f t="shared" si="3"/>
        <v>0.93160679645919198</v>
      </c>
    </row>
    <row r="90" spans="1:11" x14ac:dyDescent="0.2">
      <c r="A90" s="205" t="s">
        <v>723</v>
      </c>
      <c r="B90" s="205" t="s">
        <v>120</v>
      </c>
      <c r="C90" s="240" t="s">
        <v>120</v>
      </c>
      <c r="D90" s="224" t="s">
        <v>724</v>
      </c>
      <c r="E90" s="205" t="s">
        <v>94</v>
      </c>
      <c r="F90" s="206">
        <v>9</v>
      </c>
      <c r="G90" s="206">
        <v>397.25</v>
      </c>
      <c r="H90" s="206">
        <v>523.22</v>
      </c>
      <c r="I90" s="206">
        <v>4708.9800000000005</v>
      </c>
      <c r="J90" s="214">
        <f t="shared" si="2"/>
        <v>1.3735468509561805E-3</v>
      </c>
      <c r="K90" s="215">
        <f t="shared" si="3"/>
        <v>0.93298034331014812</v>
      </c>
    </row>
    <row r="91" spans="1:11" x14ac:dyDescent="0.2">
      <c r="A91" s="205" t="s">
        <v>727</v>
      </c>
      <c r="B91" s="205" t="s">
        <v>120</v>
      </c>
      <c r="C91" s="240" t="s">
        <v>120</v>
      </c>
      <c r="D91" s="224" t="s">
        <v>728</v>
      </c>
      <c r="E91" s="205" t="s">
        <v>94</v>
      </c>
      <c r="F91" s="206">
        <v>6</v>
      </c>
      <c r="G91" s="206">
        <v>586.23</v>
      </c>
      <c r="H91" s="206">
        <v>772.12</v>
      </c>
      <c r="I91" s="212">
        <v>4632.72</v>
      </c>
      <c r="J91" s="214">
        <f t="shared" si="2"/>
        <v>1.3513028229811374E-3</v>
      </c>
      <c r="K91" s="215">
        <f t="shared" si="3"/>
        <v>0.93433164613312925</v>
      </c>
    </row>
    <row r="92" spans="1:11" ht="25.5" x14ac:dyDescent="0.2">
      <c r="A92" s="205" t="s">
        <v>575</v>
      </c>
      <c r="B92" s="205" t="s">
        <v>120</v>
      </c>
      <c r="C92" s="240" t="s">
        <v>570</v>
      </c>
      <c r="D92" s="224" t="s">
        <v>576</v>
      </c>
      <c r="E92" s="205" t="s">
        <v>96</v>
      </c>
      <c r="F92" s="206">
        <v>4</v>
      </c>
      <c r="G92" s="206">
        <v>852.31</v>
      </c>
      <c r="H92" s="206">
        <v>1122.58</v>
      </c>
      <c r="I92" s="206">
        <v>4490.32</v>
      </c>
      <c r="J92" s="214">
        <f t="shared" si="2"/>
        <v>1.3097666364659769E-3</v>
      </c>
      <c r="K92" s="215">
        <f t="shared" si="3"/>
        <v>0.93564141276959523</v>
      </c>
    </row>
    <row r="93" spans="1:11" ht="25.5" x14ac:dyDescent="0.2">
      <c r="A93" s="205" t="s">
        <v>964</v>
      </c>
      <c r="B93" s="205" t="s">
        <v>137</v>
      </c>
      <c r="C93" s="240" t="s">
        <v>1287</v>
      </c>
      <c r="D93" s="224" t="s">
        <v>1288</v>
      </c>
      <c r="E93" s="205" t="s">
        <v>140</v>
      </c>
      <c r="F93" s="206">
        <v>65.94</v>
      </c>
      <c r="G93" s="206">
        <v>50.7</v>
      </c>
      <c r="H93" s="206">
        <v>66.78</v>
      </c>
      <c r="I93" s="206">
        <v>4403.4732000000004</v>
      </c>
      <c r="J93" s="214">
        <f t="shared" si="2"/>
        <v>1.2844345797030218E-3</v>
      </c>
      <c r="K93" s="215">
        <f t="shared" si="3"/>
        <v>0.93692584734929829</v>
      </c>
    </row>
    <row r="94" spans="1:11" ht="25.5" x14ac:dyDescent="0.2">
      <c r="A94" s="205" t="s">
        <v>1026</v>
      </c>
      <c r="B94" s="205" t="s">
        <v>137</v>
      </c>
      <c r="C94" s="240">
        <v>94342</v>
      </c>
      <c r="D94" s="224" t="s">
        <v>1290</v>
      </c>
      <c r="E94" s="205" t="s">
        <v>179</v>
      </c>
      <c r="F94" s="206">
        <v>40.06</v>
      </c>
      <c r="G94" s="206">
        <v>80.510000000000005</v>
      </c>
      <c r="H94" s="206">
        <v>106.04</v>
      </c>
      <c r="I94" s="206">
        <v>4247.9624000000003</v>
      </c>
      <c r="J94" s="214">
        <f t="shared" si="2"/>
        <v>1.239074147161436E-3</v>
      </c>
      <c r="K94" s="215">
        <f t="shared" si="3"/>
        <v>0.93816492149645969</v>
      </c>
    </row>
    <row r="95" spans="1:11" ht="25.5" x14ac:dyDescent="0.2">
      <c r="A95" s="205" t="s">
        <v>229</v>
      </c>
      <c r="B95" s="205" t="s">
        <v>137</v>
      </c>
      <c r="C95" s="240" t="s">
        <v>230</v>
      </c>
      <c r="D95" s="224" t="s">
        <v>231</v>
      </c>
      <c r="E95" s="205" t="s">
        <v>143</v>
      </c>
      <c r="F95" s="206">
        <v>2</v>
      </c>
      <c r="G95" s="206">
        <v>1603.08</v>
      </c>
      <c r="H95" s="206">
        <v>2111.42</v>
      </c>
      <c r="I95" s="206">
        <v>4222.84</v>
      </c>
      <c r="J95" s="214">
        <f t="shared" si="2"/>
        <v>1.2317462771325844E-3</v>
      </c>
      <c r="K95" s="215">
        <f t="shared" si="3"/>
        <v>0.93939666777359232</v>
      </c>
    </row>
    <row r="96" spans="1:11" ht="63.75" x14ac:dyDescent="0.2">
      <c r="A96" s="205" t="s">
        <v>920</v>
      </c>
      <c r="B96" s="205" t="s">
        <v>137</v>
      </c>
      <c r="C96" s="240" t="s">
        <v>921</v>
      </c>
      <c r="D96" s="224" t="s">
        <v>922</v>
      </c>
      <c r="E96" s="205" t="s">
        <v>140</v>
      </c>
      <c r="F96" s="206">
        <v>40.909999999999997</v>
      </c>
      <c r="G96" s="206">
        <v>74.77</v>
      </c>
      <c r="H96" s="206">
        <v>98.48</v>
      </c>
      <c r="I96" s="212">
        <v>4028.8167999999996</v>
      </c>
      <c r="J96" s="214">
        <f t="shared" si="2"/>
        <v>1.1751522896082285E-3</v>
      </c>
      <c r="K96" s="215">
        <f t="shared" si="3"/>
        <v>0.9405718200632005</v>
      </c>
    </row>
    <row r="97" spans="1:11" x14ac:dyDescent="0.2">
      <c r="A97" s="205" t="s">
        <v>373</v>
      </c>
      <c r="B97" s="205" t="s">
        <v>151</v>
      </c>
      <c r="C97" s="240" t="s">
        <v>374</v>
      </c>
      <c r="D97" s="224" t="s">
        <v>375</v>
      </c>
      <c r="E97" s="205" t="s">
        <v>352</v>
      </c>
      <c r="F97" s="211">
        <v>2</v>
      </c>
      <c r="G97" s="206">
        <v>1529.1</v>
      </c>
      <c r="H97" s="206">
        <v>2013.98</v>
      </c>
      <c r="I97" s="211">
        <v>4027.96</v>
      </c>
      <c r="J97" s="214">
        <f t="shared" si="2"/>
        <v>1.1749023724410502E-3</v>
      </c>
      <c r="K97" s="215">
        <f t="shared" si="3"/>
        <v>0.9417467224356415</v>
      </c>
    </row>
    <row r="98" spans="1:11" ht="25.5" x14ac:dyDescent="0.2">
      <c r="A98" s="205" t="s">
        <v>226</v>
      </c>
      <c r="B98" s="205" t="s">
        <v>137</v>
      </c>
      <c r="C98" s="240" t="s">
        <v>227</v>
      </c>
      <c r="D98" s="224" t="s">
        <v>228</v>
      </c>
      <c r="E98" s="205" t="s">
        <v>143</v>
      </c>
      <c r="F98" s="206">
        <v>2</v>
      </c>
      <c r="G98" s="206">
        <v>1525.59</v>
      </c>
      <c r="H98" s="206">
        <v>2009.35</v>
      </c>
      <c r="I98" s="212">
        <v>4018.7</v>
      </c>
      <c r="J98" s="214">
        <f t="shared" si="2"/>
        <v>1.1722013535707524E-3</v>
      </c>
      <c r="K98" s="215">
        <f t="shared" si="3"/>
        <v>0.94291892378921227</v>
      </c>
    </row>
    <row r="99" spans="1:11" x14ac:dyDescent="0.2">
      <c r="A99" s="205" t="s">
        <v>386</v>
      </c>
      <c r="B99" s="205" t="s">
        <v>170</v>
      </c>
      <c r="C99" s="240">
        <v>35000183</v>
      </c>
      <c r="D99" s="224" t="s">
        <v>387</v>
      </c>
      <c r="E99" s="205" t="s">
        <v>352</v>
      </c>
      <c r="F99" s="211">
        <v>4</v>
      </c>
      <c r="G99" s="206">
        <v>818.26</v>
      </c>
      <c r="H99" s="206">
        <v>1002.37</v>
      </c>
      <c r="I99" s="211">
        <v>4009.48</v>
      </c>
      <c r="J99" s="214">
        <f t="shared" si="2"/>
        <v>1.1695120021685771E-3</v>
      </c>
      <c r="K99" s="215">
        <f t="shared" si="3"/>
        <v>0.9440884357913808</v>
      </c>
    </row>
    <row r="100" spans="1:11" ht="25.5" x14ac:dyDescent="0.2">
      <c r="A100" s="205" t="s">
        <v>292</v>
      </c>
      <c r="B100" s="205" t="s">
        <v>137</v>
      </c>
      <c r="C100" s="240">
        <v>73686</v>
      </c>
      <c r="D100" s="224" t="s">
        <v>293</v>
      </c>
      <c r="E100" s="205" t="s">
        <v>187</v>
      </c>
      <c r="F100" s="211">
        <v>133.43799999999999</v>
      </c>
      <c r="G100" s="206">
        <v>22.6</v>
      </c>
      <c r="H100" s="206">
        <v>29.77</v>
      </c>
      <c r="I100" s="211">
        <v>3972.4492599999999</v>
      </c>
      <c r="J100" s="214">
        <f t="shared" si="2"/>
        <v>1.1587106277062568E-3</v>
      </c>
      <c r="K100" s="215">
        <f t="shared" si="3"/>
        <v>0.94524714641908703</v>
      </c>
    </row>
    <row r="101" spans="1:11" ht="25.5" x14ac:dyDescent="0.2">
      <c r="A101" s="205" t="s">
        <v>482</v>
      </c>
      <c r="B101" s="205" t="s">
        <v>137</v>
      </c>
      <c r="C101" s="240" t="s">
        <v>196</v>
      </c>
      <c r="D101" s="224" t="s">
        <v>197</v>
      </c>
      <c r="E101" s="205" t="s">
        <v>179</v>
      </c>
      <c r="F101" s="211">
        <v>2216.6999999999998</v>
      </c>
      <c r="G101" s="206">
        <v>1.36</v>
      </c>
      <c r="H101" s="206">
        <v>1.79</v>
      </c>
      <c r="I101" s="211">
        <v>3967.893</v>
      </c>
      <c r="J101" s="214">
        <f t="shared" si="2"/>
        <v>1.1573816272485915E-3</v>
      </c>
      <c r="K101" s="215">
        <f t="shared" si="3"/>
        <v>0.94640452804633557</v>
      </c>
    </row>
    <row r="102" spans="1:11" ht="38.25" x14ac:dyDescent="0.2">
      <c r="A102" s="205" t="s">
        <v>475</v>
      </c>
      <c r="B102" s="205" t="s">
        <v>137</v>
      </c>
      <c r="C102" s="240" t="s">
        <v>476</v>
      </c>
      <c r="D102" s="224" t="s">
        <v>477</v>
      </c>
      <c r="E102" s="205" t="s">
        <v>179</v>
      </c>
      <c r="F102" s="206">
        <v>1151.77</v>
      </c>
      <c r="G102" s="206">
        <v>2.5299999999999998</v>
      </c>
      <c r="H102" s="206">
        <v>3.33</v>
      </c>
      <c r="I102" s="206">
        <v>3835.3941</v>
      </c>
      <c r="J102" s="214">
        <f t="shared" si="2"/>
        <v>1.1187334599490578E-3</v>
      </c>
      <c r="K102" s="215">
        <f t="shared" si="3"/>
        <v>0.94752326150628463</v>
      </c>
    </row>
    <row r="103" spans="1:11" x14ac:dyDescent="0.2">
      <c r="A103" s="205" t="s">
        <v>1168</v>
      </c>
      <c r="B103" s="205" t="s">
        <v>137</v>
      </c>
      <c r="C103" s="240">
        <v>841</v>
      </c>
      <c r="D103" s="224" t="s">
        <v>1303</v>
      </c>
      <c r="E103" s="205" t="s">
        <v>1086</v>
      </c>
      <c r="F103" s="206">
        <v>134.68</v>
      </c>
      <c r="G103" s="206">
        <v>23.15</v>
      </c>
      <c r="H103" s="206">
        <v>28.36</v>
      </c>
      <c r="I103" s="206">
        <v>3819.5248000000001</v>
      </c>
      <c r="J103" s="214">
        <f t="shared" si="2"/>
        <v>1.1141045961522529E-3</v>
      </c>
      <c r="K103" s="215">
        <f t="shared" si="3"/>
        <v>0.94863736610243687</v>
      </c>
    </row>
    <row r="104" spans="1:11" x14ac:dyDescent="0.2">
      <c r="A104" s="205"/>
      <c r="B104" s="205" t="s">
        <v>151</v>
      </c>
      <c r="C104" s="240" t="s">
        <v>1273</v>
      </c>
      <c r="D104" s="224" t="s">
        <v>1272</v>
      </c>
      <c r="E104" s="205" t="s">
        <v>179</v>
      </c>
      <c r="F104" s="206">
        <v>52.39</v>
      </c>
      <c r="G104" s="206">
        <v>54.99</v>
      </c>
      <c r="H104" s="206">
        <v>72.430000000000007</v>
      </c>
      <c r="I104" s="206">
        <f>(F104*H104)</f>
        <v>3794.6077000000005</v>
      </c>
      <c r="J104" s="214">
        <f t="shared" si="2"/>
        <v>1.1068366094035386E-3</v>
      </c>
      <c r="K104" s="215">
        <f t="shared" si="3"/>
        <v>0.94974420271184046</v>
      </c>
    </row>
    <row r="105" spans="1:11" x14ac:dyDescent="0.2">
      <c r="A105" s="205" t="s">
        <v>249</v>
      </c>
      <c r="B105" s="205" t="s">
        <v>137</v>
      </c>
      <c r="C105" s="240">
        <v>72943</v>
      </c>
      <c r="D105" s="224" t="s">
        <v>250</v>
      </c>
      <c r="E105" s="205" t="s">
        <v>140</v>
      </c>
      <c r="F105" s="211">
        <v>2315.77</v>
      </c>
      <c r="G105" s="206">
        <v>1.19</v>
      </c>
      <c r="H105" s="206">
        <v>1.57</v>
      </c>
      <c r="I105" s="211">
        <v>3635.7589000000003</v>
      </c>
      <c r="J105" s="214">
        <f t="shared" si="2"/>
        <v>1.0605025266471522E-3</v>
      </c>
      <c r="K105" s="215">
        <f t="shared" si="3"/>
        <v>0.95080470523848759</v>
      </c>
    </row>
    <row r="106" spans="1:11" x14ac:dyDescent="0.2">
      <c r="A106" s="205" t="s">
        <v>767</v>
      </c>
      <c r="B106" s="205" t="s">
        <v>170</v>
      </c>
      <c r="C106" s="240">
        <v>65000251</v>
      </c>
      <c r="D106" s="224" t="s">
        <v>690</v>
      </c>
      <c r="E106" s="205" t="s">
        <v>187</v>
      </c>
      <c r="F106" s="211">
        <v>238.93197540983607</v>
      </c>
      <c r="G106" s="206">
        <v>11.5</v>
      </c>
      <c r="H106" s="206">
        <v>15.15</v>
      </c>
      <c r="I106" s="211">
        <v>3619.8194274590164</v>
      </c>
      <c r="J106" s="214">
        <f t="shared" si="2"/>
        <v>1.0558531944532227E-3</v>
      </c>
      <c r="K106" s="215">
        <f t="shared" si="3"/>
        <v>0.95186055843294082</v>
      </c>
    </row>
    <row r="107" spans="1:11" x14ac:dyDescent="0.2">
      <c r="A107" s="205" t="s">
        <v>791</v>
      </c>
      <c r="B107" s="205" t="s">
        <v>120</v>
      </c>
      <c r="C107" s="240" t="s">
        <v>120</v>
      </c>
      <c r="D107" s="224" t="s">
        <v>792</v>
      </c>
      <c r="E107" s="205" t="s">
        <v>94</v>
      </c>
      <c r="F107" s="206">
        <v>5</v>
      </c>
      <c r="G107" s="206">
        <v>586.23</v>
      </c>
      <c r="H107" s="206">
        <v>718.13</v>
      </c>
      <c r="I107" s="206">
        <v>3590.65</v>
      </c>
      <c r="J107" s="214">
        <f t="shared" si="2"/>
        <v>1.0473448603276739E-3</v>
      </c>
      <c r="K107" s="215">
        <f t="shared" si="3"/>
        <v>0.95290790329326847</v>
      </c>
    </row>
    <row r="108" spans="1:11" ht="25.5" x14ac:dyDescent="0.2">
      <c r="A108" s="205" t="s">
        <v>569</v>
      </c>
      <c r="B108" s="205" t="s">
        <v>120</v>
      </c>
      <c r="C108" s="240" t="s">
        <v>570</v>
      </c>
      <c r="D108" s="224" t="s">
        <v>571</v>
      </c>
      <c r="E108" s="205" t="s">
        <v>352</v>
      </c>
      <c r="F108" s="206">
        <v>1</v>
      </c>
      <c r="G108" s="206">
        <v>2450</v>
      </c>
      <c r="H108" s="206">
        <v>3226.9</v>
      </c>
      <c r="I108" s="206">
        <v>3226.9</v>
      </c>
      <c r="J108" s="214">
        <f t="shared" si="2"/>
        <v>9.4124382209108957E-4</v>
      </c>
      <c r="K108" s="215">
        <f t="shared" si="3"/>
        <v>0.95384914711535951</v>
      </c>
    </row>
    <row r="109" spans="1:11" ht="25.5" x14ac:dyDescent="0.2">
      <c r="A109" s="205" t="s">
        <v>478</v>
      </c>
      <c r="B109" s="205" t="s">
        <v>137</v>
      </c>
      <c r="C109" s="240" t="s">
        <v>479</v>
      </c>
      <c r="D109" s="224" t="s">
        <v>480</v>
      </c>
      <c r="E109" s="205" t="s">
        <v>179</v>
      </c>
      <c r="F109" s="206">
        <v>575.07000000000005</v>
      </c>
      <c r="G109" s="206">
        <v>4.21</v>
      </c>
      <c r="H109" s="206">
        <v>5.54</v>
      </c>
      <c r="I109" s="206">
        <v>3185.8878000000004</v>
      </c>
      <c r="J109" s="214">
        <f t="shared" si="2"/>
        <v>9.292811086880204E-4</v>
      </c>
      <c r="K109" s="215">
        <f t="shared" si="3"/>
        <v>0.95477842822404757</v>
      </c>
    </row>
    <row r="110" spans="1:11" x14ac:dyDescent="0.2">
      <c r="A110" s="205" t="s">
        <v>537</v>
      </c>
      <c r="B110" s="205" t="s">
        <v>137</v>
      </c>
      <c r="C110" s="240">
        <v>9828</v>
      </c>
      <c r="D110" s="224" t="s">
        <v>538</v>
      </c>
      <c r="E110" s="205" t="s">
        <v>94</v>
      </c>
      <c r="F110" s="211">
        <v>44.1</v>
      </c>
      <c r="G110" s="206">
        <v>57.4</v>
      </c>
      <c r="H110" s="206">
        <v>70.319999999999993</v>
      </c>
      <c r="I110" s="211">
        <v>3101.1119999999996</v>
      </c>
      <c r="J110" s="214">
        <f t="shared" si="2"/>
        <v>9.0455313508709364E-4</v>
      </c>
      <c r="K110" s="215">
        <f t="shared" si="3"/>
        <v>0.95568298135913465</v>
      </c>
    </row>
    <row r="111" spans="1:11" x14ac:dyDescent="0.2">
      <c r="A111" s="205" t="s">
        <v>382</v>
      </c>
      <c r="B111" s="205" t="s">
        <v>170</v>
      </c>
      <c r="C111" s="240">
        <v>35000189</v>
      </c>
      <c r="D111" s="224" t="s">
        <v>383</v>
      </c>
      <c r="E111" s="205" t="s">
        <v>352</v>
      </c>
      <c r="F111" s="211">
        <v>9</v>
      </c>
      <c r="G111" s="206">
        <v>280.8</v>
      </c>
      <c r="H111" s="206">
        <v>343.98</v>
      </c>
      <c r="I111" s="211">
        <v>3094.06</v>
      </c>
      <c r="J111" s="214">
        <f t="shared" si="2"/>
        <v>9.0249616045714348E-4</v>
      </c>
      <c r="K111" s="215">
        <f t="shared" si="3"/>
        <v>0.95658547751959178</v>
      </c>
    </row>
    <row r="112" spans="1:11" ht="25.5" x14ac:dyDescent="0.2">
      <c r="A112" s="205" t="s">
        <v>1003</v>
      </c>
      <c r="B112" s="205" t="s">
        <v>151</v>
      </c>
      <c r="C112" s="240" t="s">
        <v>1004</v>
      </c>
      <c r="D112" s="224" t="s">
        <v>1005</v>
      </c>
      <c r="E112" s="205" t="s">
        <v>352</v>
      </c>
      <c r="F112" s="206">
        <v>15</v>
      </c>
      <c r="G112" s="206">
        <v>152.11000000000001</v>
      </c>
      <c r="H112" s="206">
        <v>200.34</v>
      </c>
      <c r="I112" s="206">
        <v>3005.1</v>
      </c>
      <c r="J112" s="214">
        <f t="shared" si="2"/>
        <v>8.7654771135329049E-4</v>
      </c>
      <c r="K112" s="215">
        <f t="shared" si="3"/>
        <v>0.95746202523094504</v>
      </c>
    </row>
    <row r="113" spans="1:11" x14ac:dyDescent="0.2">
      <c r="A113" s="205" t="s">
        <v>875</v>
      </c>
      <c r="B113" s="205" t="s">
        <v>137</v>
      </c>
      <c r="C113" s="240" t="s">
        <v>876</v>
      </c>
      <c r="D113" s="224" t="s">
        <v>877</v>
      </c>
      <c r="E113" s="205" t="s">
        <v>179</v>
      </c>
      <c r="F113" s="206">
        <v>16.96</v>
      </c>
      <c r="G113" s="206">
        <v>131.88</v>
      </c>
      <c r="H113" s="206">
        <v>173.7</v>
      </c>
      <c r="I113" s="206">
        <v>2945.9519999999998</v>
      </c>
      <c r="J113" s="214">
        <f t="shared" si="2"/>
        <v>8.5929502624093991E-4</v>
      </c>
      <c r="K113" s="215">
        <f t="shared" si="3"/>
        <v>0.95832132025718597</v>
      </c>
    </row>
    <row r="114" spans="1:11" x14ac:dyDescent="0.2">
      <c r="A114" s="205" t="s">
        <v>392</v>
      </c>
      <c r="B114" s="205" t="s">
        <v>137</v>
      </c>
      <c r="C114" s="240">
        <v>3635</v>
      </c>
      <c r="D114" s="224" t="s">
        <v>393</v>
      </c>
      <c r="E114" s="205" t="s">
        <v>352</v>
      </c>
      <c r="F114" s="206">
        <v>4</v>
      </c>
      <c r="G114" s="206">
        <v>587.99</v>
      </c>
      <c r="H114" s="206">
        <v>720.29</v>
      </c>
      <c r="I114" s="211">
        <v>2881.16</v>
      </c>
      <c r="J114" s="214">
        <f t="shared" si="2"/>
        <v>8.4039606137654196E-4</v>
      </c>
      <c r="K114" s="215">
        <f t="shared" si="3"/>
        <v>0.95916171631856251</v>
      </c>
    </row>
    <row r="115" spans="1:11" ht="25.5" x14ac:dyDescent="0.2">
      <c r="A115" s="205" t="s">
        <v>669</v>
      </c>
      <c r="B115" s="205" t="s">
        <v>670</v>
      </c>
      <c r="C115" s="240" t="s">
        <v>670</v>
      </c>
      <c r="D115" s="224" t="s">
        <v>68</v>
      </c>
      <c r="E115" s="205" t="s">
        <v>352</v>
      </c>
      <c r="F115" s="206">
        <v>1</v>
      </c>
      <c r="G115" s="206">
        <v>2090.4</v>
      </c>
      <c r="H115" s="206">
        <v>2753.27</v>
      </c>
      <c r="I115" s="206">
        <v>2753.27</v>
      </c>
      <c r="J115" s="214">
        <f t="shared" si="2"/>
        <v>8.0309224892272275E-4</v>
      </c>
      <c r="K115" s="215">
        <f t="shared" si="3"/>
        <v>0.95996480856748523</v>
      </c>
    </row>
    <row r="116" spans="1:11" x14ac:dyDescent="0.2">
      <c r="A116" s="205" t="s">
        <v>842</v>
      </c>
      <c r="B116" s="205" t="s">
        <v>120</v>
      </c>
      <c r="C116" s="240" t="s">
        <v>120</v>
      </c>
      <c r="D116" s="224" t="s">
        <v>843</v>
      </c>
      <c r="E116" s="205" t="s">
        <v>352</v>
      </c>
      <c r="F116" s="206">
        <v>2.4</v>
      </c>
      <c r="G116" s="206">
        <v>936.28</v>
      </c>
      <c r="H116" s="206">
        <v>1146.94</v>
      </c>
      <c r="I116" s="206">
        <v>2752.6559999999999</v>
      </c>
      <c r="J116" s="214">
        <f t="shared" si="2"/>
        <v>8.029131532870464E-4</v>
      </c>
      <c r="K116" s="215">
        <f t="shared" si="3"/>
        <v>0.96076772172077229</v>
      </c>
    </row>
    <row r="117" spans="1:11" ht="25.5" x14ac:dyDescent="0.2">
      <c r="A117" s="205" t="s">
        <v>172</v>
      </c>
      <c r="B117" s="205" t="s">
        <v>170</v>
      </c>
      <c r="C117" s="240">
        <v>65000014</v>
      </c>
      <c r="D117" s="224" t="s">
        <v>173</v>
      </c>
      <c r="E117" s="205" t="s">
        <v>140</v>
      </c>
      <c r="F117" s="206">
        <v>376.75</v>
      </c>
      <c r="G117" s="206">
        <v>5.41</v>
      </c>
      <c r="H117" s="206">
        <v>7.13</v>
      </c>
      <c r="I117" s="206">
        <v>2686.2275</v>
      </c>
      <c r="J117" s="214">
        <f t="shared" si="2"/>
        <v>7.8353684313309745E-4</v>
      </c>
      <c r="K117" s="215">
        <f t="shared" si="3"/>
        <v>0.96155125856390544</v>
      </c>
    </row>
    <row r="118" spans="1:11" ht="25.5" x14ac:dyDescent="0.2">
      <c r="A118" s="205" t="s">
        <v>944</v>
      </c>
      <c r="B118" s="205" t="s">
        <v>137</v>
      </c>
      <c r="C118" s="240">
        <v>87257</v>
      </c>
      <c r="D118" s="224" t="s">
        <v>945</v>
      </c>
      <c r="E118" s="205" t="s">
        <v>140</v>
      </c>
      <c r="F118" s="206">
        <v>32.92</v>
      </c>
      <c r="G118" s="206">
        <v>60.76</v>
      </c>
      <c r="H118" s="206">
        <v>80.03</v>
      </c>
      <c r="I118" s="206">
        <v>2634.5876000000003</v>
      </c>
      <c r="J118" s="214">
        <f t="shared" si="2"/>
        <v>7.6847417095596109E-4</v>
      </c>
      <c r="K118" s="215">
        <f t="shared" si="3"/>
        <v>0.96231973273486138</v>
      </c>
    </row>
    <row r="119" spans="1:11" x14ac:dyDescent="0.2">
      <c r="A119" s="205" t="s">
        <v>380</v>
      </c>
      <c r="B119" s="205" t="s">
        <v>120</v>
      </c>
      <c r="C119" s="240" t="s">
        <v>120</v>
      </c>
      <c r="D119" s="224" t="s">
        <v>381</v>
      </c>
      <c r="E119" s="205" t="s">
        <v>352</v>
      </c>
      <c r="F119" s="206">
        <v>2</v>
      </c>
      <c r="G119" s="206">
        <v>1073.49</v>
      </c>
      <c r="H119" s="206">
        <v>1315.03</v>
      </c>
      <c r="I119" s="206">
        <v>2630.06</v>
      </c>
      <c r="J119" s="214">
        <f t="shared" si="2"/>
        <v>7.671535302392051E-4</v>
      </c>
      <c r="K119" s="215">
        <f t="shared" si="3"/>
        <v>0.96308688626510053</v>
      </c>
    </row>
    <row r="120" spans="1:11" x14ac:dyDescent="0.2">
      <c r="A120" s="205" t="s">
        <v>620</v>
      </c>
      <c r="B120" s="205" t="s">
        <v>120</v>
      </c>
      <c r="C120" s="240" t="s">
        <v>120</v>
      </c>
      <c r="D120" s="224" t="s">
        <v>381</v>
      </c>
      <c r="E120" s="205" t="s">
        <v>352</v>
      </c>
      <c r="F120" s="206">
        <v>2</v>
      </c>
      <c r="G120" s="206">
        <v>1073.49</v>
      </c>
      <c r="H120" s="206">
        <v>1315.03</v>
      </c>
      <c r="I120" s="206">
        <v>2630.06</v>
      </c>
      <c r="J120" s="214">
        <f t="shared" si="2"/>
        <v>7.671535302392051E-4</v>
      </c>
      <c r="K120" s="215">
        <f t="shared" si="3"/>
        <v>0.96385403979533968</v>
      </c>
    </row>
    <row r="121" spans="1:11" x14ac:dyDescent="0.2">
      <c r="A121" s="205" t="s">
        <v>202</v>
      </c>
      <c r="B121" s="205" t="s">
        <v>137</v>
      </c>
      <c r="C121" s="240" t="s">
        <v>203</v>
      </c>
      <c r="D121" s="224" t="s">
        <v>204</v>
      </c>
      <c r="E121" s="205" t="s">
        <v>205</v>
      </c>
      <c r="F121" s="211">
        <v>22.52</v>
      </c>
      <c r="G121" s="206">
        <v>86.92</v>
      </c>
      <c r="H121" s="206">
        <v>114.48</v>
      </c>
      <c r="I121" s="211">
        <v>2578.0896000000002</v>
      </c>
      <c r="J121" s="214">
        <f t="shared" si="2"/>
        <v>7.5199445560670869E-4</v>
      </c>
      <c r="K121" s="215">
        <f t="shared" si="3"/>
        <v>0.96460603425094638</v>
      </c>
    </row>
    <row r="122" spans="1:11" ht="38.25" x14ac:dyDescent="0.2">
      <c r="A122" s="205" t="s">
        <v>965</v>
      </c>
      <c r="B122" s="205" t="s">
        <v>137</v>
      </c>
      <c r="C122" s="240">
        <v>94207</v>
      </c>
      <c r="D122" s="224" t="s">
        <v>1256</v>
      </c>
      <c r="E122" s="205" t="s">
        <v>140</v>
      </c>
      <c r="F122" s="206">
        <v>65.94</v>
      </c>
      <c r="G122" s="206">
        <v>27.63</v>
      </c>
      <c r="H122" s="206">
        <v>36.39</v>
      </c>
      <c r="I122" s="206">
        <v>2399.5565999999999</v>
      </c>
      <c r="J122" s="214">
        <f t="shared" si="2"/>
        <v>6.9991875345002926E-4</v>
      </c>
      <c r="K122" s="215">
        <f t="shared" si="3"/>
        <v>0.96530595300439637</v>
      </c>
    </row>
    <row r="123" spans="1:11" x14ac:dyDescent="0.2">
      <c r="A123" s="205" t="s">
        <v>1215</v>
      </c>
      <c r="B123" s="205" t="s">
        <v>120</v>
      </c>
      <c r="C123" s="240" t="s">
        <v>120</v>
      </c>
      <c r="D123" s="224" t="s">
        <v>1130</v>
      </c>
      <c r="E123" s="205" t="s">
        <v>1075</v>
      </c>
      <c r="F123" s="206">
        <v>39</v>
      </c>
      <c r="G123" s="206">
        <v>48.68</v>
      </c>
      <c r="H123" s="206">
        <v>59.63</v>
      </c>
      <c r="I123" s="206">
        <v>2325.5700000000002</v>
      </c>
      <c r="J123" s="214">
        <f t="shared" si="2"/>
        <v>6.7833784602571356E-4</v>
      </c>
      <c r="K123" s="215">
        <f t="shared" si="3"/>
        <v>0.96598429085042203</v>
      </c>
    </row>
    <row r="124" spans="1:11" x14ac:dyDescent="0.2">
      <c r="A124" s="205" t="s">
        <v>797</v>
      </c>
      <c r="B124" s="205" t="s">
        <v>120</v>
      </c>
      <c r="C124" s="240" t="s">
        <v>120</v>
      </c>
      <c r="D124" s="224" t="s">
        <v>798</v>
      </c>
      <c r="E124" s="205" t="s">
        <v>352</v>
      </c>
      <c r="F124" s="206">
        <v>1</v>
      </c>
      <c r="G124" s="206">
        <v>1872.56</v>
      </c>
      <c r="H124" s="206">
        <v>2293.89</v>
      </c>
      <c r="I124" s="206">
        <v>2293.89</v>
      </c>
      <c r="J124" s="214">
        <f t="shared" si="2"/>
        <v>6.690972112729025E-4</v>
      </c>
      <c r="K124" s="215">
        <f t="shared" si="3"/>
        <v>0.96665338806169498</v>
      </c>
    </row>
    <row r="125" spans="1:11" x14ac:dyDescent="0.2">
      <c r="A125" s="205" t="s">
        <v>905</v>
      </c>
      <c r="B125" s="205" t="s">
        <v>137</v>
      </c>
      <c r="C125" s="240" t="s">
        <v>906</v>
      </c>
      <c r="D125" s="224" t="s">
        <v>907</v>
      </c>
      <c r="E125" s="205" t="s">
        <v>187</v>
      </c>
      <c r="F125" s="206">
        <v>66.900000000000006</v>
      </c>
      <c r="G125" s="206">
        <v>25.77</v>
      </c>
      <c r="H125" s="206">
        <v>33.94</v>
      </c>
      <c r="I125" s="206">
        <v>2270.5860000000002</v>
      </c>
      <c r="J125" s="214">
        <f t="shared" si="2"/>
        <v>6.622997443448879E-4</v>
      </c>
      <c r="K125" s="215">
        <f t="shared" si="3"/>
        <v>0.96731568780603983</v>
      </c>
    </row>
    <row r="126" spans="1:11" x14ac:dyDescent="0.2">
      <c r="A126" s="205" t="s">
        <v>831</v>
      </c>
      <c r="B126" s="205" t="s">
        <v>120</v>
      </c>
      <c r="C126" s="240" t="s">
        <v>120</v>
      </c>
      <c r="D126" s="224" t="s">
        <v>1337</v>
      </c>
      <c r="E126" s="205" t="s">
        <v>352</v>
      </c>
      <c r="F126" s="206">
        <v>1</v>
      </c>
      <c r="G126" s="206">
        <v>1674.66</v>
      </c>
      <c r="H126" s="206">
        <v>2205.69</v>
      </c>
      <c r="I126" s="206">
        <v>2205.69</v>
      </c>
      <c r="J126" s="214">
        <f t="shared" si="2"/>
        <v>6.4337044406337211E-4</v>
      </c>
      <c r="K126" s="215">
        <f t="shared" si="3"/>
        <v>0.9679590582501032</v>
      </c>
    </row>
    <row r="127" spans="1:11" x14ac:dyDescent="0.2">
      <c r="A127" s="205" t="s">
        <v>1202</v>
      </c>
      <c r="B127" s="205" t="s">
        <v>120</v>
      </c>
      <c r="C127" s="240" t="s">
        <v>120</v>
      </c>
      <c r="D127" s="224" t="s">
        <v>1119</v>
      </c>
      <c r="E127" s="205" t="s">
        <v>1078</v>
      </c>
      <c r="F127" s="206">
        <v>8</v>
      </c>
      <c r="G127" s="206">
        <v>223.88</v>
      </c>
      <c r="H127" s="206">
        <v>274.25</v>
      </c>
      <c r="I127" s="206">
        <v>2194</v>
      </c>
      <c r="J127" s="214">
        <f t="shared" si="2"/>
        <v>6.3996062650464858E-4</v>
      </c>
      <c r="K127" s="215">
        <f t="shared" si="3"/>
        <v>0.96859901887660782</v>
      </c>
    </row>
    <row r="128" spans="1:11" x14ac:dyDescent="0.2">
      <c r="A128" s="205" t="s">
        <v>779</v>
      </c>
      <c r="B128" s="205" t="s">
        <v>137</v>
      </c>
      <c r="C128" s="240" t="s">
        <v>780</v>
      </c>
      <c r="D128" s="224" t="s">
        <v>781</v>
      </c>
      <c r="E128" s="205" t="s">
        <v>140</v>
      </c>
      <c r="F128" s="206">
        <v>5.6</v>
      </c>
      <c r="G128" s="206">
        <v>288.64</v>
      </c>
      <c r="H128" s="206">
        <v>380.17</v>
      </c>
      <c r="I128" s="206">
        <v>2128.9519999999998</v>
      </c>
      <c r="J128" s="214">
        <f t="shared" si="2"/>
        <v>6.209869898442682E-4</v>
      </c>
      <c r="K128" s="215">
        <f t="shared" si="3"/>
        <v>0.96922000586645207</v>
      </c>
    </row>
    <row r="129" spans="1:11" ht="25.5" x14ac:dyDescent="0.2">
      <c r="A129" s="205" t="s">
        <v>1016</v>
      </c>
      <c r="B129" s="205" t="s">
        <v>137</v>
      </c>
      <c r="C129" s="240" t="s">
        <v>675</v>
      </c>
      <c r="D129" s="224" t="s">
        <v>676</v>
      </c>
      <c r="E129" s="205" t="s">
        <v>187</v>
      </c>
      <c r="F129" s="211">
        <v>443.86499999999995</v>
      </c>
      <c r="G129" s="206">
        <v>3.6</v>
      </c>
      <c r="H129" s="206">
        <v>4.74</v>
      </c>
      <c r="I129" s="211">
        <v>2103.9200999999998</v>
      </c>
      <c r="J129" s="214">
        <f t="shared" si="2"/>
        <v>6.1368551746204315E-4</v>
      </c>
      <c r="K129" s="215">
        <f t="shared" si="3"/>
        <v>0.96983369138391406</v>
      </c>
    </row>
    <row r="130" spans="1:11" ht="51" x14ac:dyDescent="0.2">
      <c r="A130" s="205" t="s">
        <v>927</v>
      </c>
      <c r="B130" s="205" t="s">
        <v>137</v>
      </c>
      <c r="C130" s="240">
        <v>87536</v>
      </c>
      <c r="D130" s="224" t="s">
        <v>928</v>
      </c>
      <c r="E130" s="205" t="s">
        <v>140</v>
      </c>
      <c r="F130" s="206">
        <v>72.83</v>
      </c>
      <c r="G130" s="206">
        <v>21.49</v>
      </c>
      <c r="H130" s="206">
        <v>28.3</v>
      </c>
      <c r="I130" s="206">
        <v>2061.0889999999999</v>
      </c>
      <c r="J130" s="214">
        <f t="shared" si="2"/>
        <v>6.0119225511478559E-4</v>
      </c>
      <c r="K130" s="215">
        <f t="shared" si="3"/>
        <v>0.97043488363902886</v>
      </c>
    </row>
    <row r="131" spans="1:11" ht="25.5" x14ac:dyDescent="0.2">
      <c r="A131" s="205" t="s">
        <v>932</v>
      </c>
      <c r="B131" s="205" t="s">
        <v>137</v>
      </c>
      <c r="C131" s="240" t="s">
        <v>933</v>
      </c>
      <c r="D131" s="224" t="s">
        <v>934</v>
      </c>
      <c r="E131" s="205" t="s">
        <v>140</v>
      </c>
      <c r="F131" s="206">
        <v>43.46</v>
      </c>
      <c r="G131" s="206">
        <v>35.729999999999997</v>
      </c>
      <c r="H131" s="206">
        <v>47.06</v>
      </c>
      <c r="I131" s="206">
        <v>2045.2276000000002</v>
      </c>
      <c r="J131" s="214">
        <f t="shared" ref="J131:J194" si="4">I131/$I$338</f>
        <v>5.9656569564293471E-4</v>
      </c>
      <c r="K131" s="215">
        <f t="shared" si="3"/>
        <v>0.97103144933467178</v>
      </c>
    </row>
    <row r="132" spans="1:11" ht="25.5" x14ac:dyDescent="0.2">
      <c r="A132" s="205" t="s">
        <v>1032</v>
      </c>
      <c r="B132" s="205" t="s">
        <v>137</v>
      </c>
      <c r="C132" s="240" t="s">
        <v>1291</v>
      </c>
      <c r="D132" s="224" t="s">
        <v>1295</v>
      </c>
      <c r="E132" s="205" t="s">
        <v>1069</v>
      </c>
      <c r="F132" s="206">
        <v>6</v>
      </c>
      <c r="G132" s="206">
        <v>253.8</v>
      </c>
      <c r="H132" s="206">
        <v>334.28</v>
      </c>
      <c r="I132" s="206">
        <v>2005.6799999999998</v>
      </c>
      <c r="J132" s="214">
        <f t="shared" si="4"/>
        <v>5.8503018658516111E-4</v>
      </c>
      <c r="K132" s="215">
        <f t="shared" ref="K132:K195" si="5">J132+K131</f>
        <v>0.97161647952125696</v>
      </c>
    </row>
    <row r="133" spans="1:11" ht="25.5" x14ac:dyDescent="0.2">
      <c r="A133" s="205" t="s">
        <v>993</v>
      </c>
      <c r="B133" s="205" t="s">
        <v>151</v>
      </c>
      <c r="C133" s="240" t="s">
        <v>994</v>
      </c>
      <c r="D133" s="224" t="s">
        <v>995</v>
      </c>
      <c r="E133" s="205" t="s">
        <v>140</v>
      </c>
      <c r="F133" s="206">
        <v>5.0049999999999999</v>
      </c>
      <c r="G133" s="206">
        <v>303.64</v>
      </c>
      <c r="H133" s="206">
        <v>399.92</v>
      </c>
      <c r="I133" s="206">
        <v>2001.5996</v>
      </c>
      <c r="J133" s="214">
        <f t="shared" si="4"/>
        <v>5.838399881620118E-4</v>
      </c>
      <c r="K133" s="215">
        <f t="shared" si="5"/>
        <v>0.97220031950941899</v>
      </c>
    </row>
    <row r="134" spans="1:11" ht="25.5" x14ac:dyDescent="0.2">
      <c r="A134" s="205" t="s">
        <v>426</v>
      </c>
      <c r="B134" s="205" t="s">
        <v>427</v>
      </c>
      <c r="C134" s="240" t="s">
        <v>427</v>
      </c>
      <c r="D134" s="224" t="s">
        <v>68</v>
      </c>
      <c r="E134" s="205" t="s">
        <v>352</v>
      </c>
      <c r="F134" s="206">
        <v>1</v>
      </c>
      <c r="G134" s="206">
        <v>1483.2</v>
      </c>
      <c r="H134" s="206">
        <v>1953.52</v>
      </c>
      <c r="I134" s="206">
        <v>1953.52</v>
      </c>
      <c r="J134" s="214">
        <f t="shared" si="4"/>
        <v>5.6981580815376525E-4</v>
      </c>
      <c r="K134" s="215">
        <f t="shared" si="5"/>
        <v>0.97277013531757273</v>
      </c>
    </row>
    <row r="135" spans="1:11" ht="51" x14ac:dyDescent="0.2">
      <c r="A135" s="205" t="s">
        <v>180</v>
      </c>
      <c r="B135" s="205" t="s">
        <v>137</v>
      </c>
      <c r="C135" s="240">
        <v>90093</v>
      </c>
      <c r="D135" s="224" t="s">
        <v>181</v>
      </c>
      <c r="E135" s="205" t="s">
        <v>179</v>
      </c>
      <c r="F135" s="211">
        <v>542.44999999999993</v>
      </c>
      <c r="G135" s="206">
        <v>2.71</v>
      </c>
      <c r="H135" s="206">
        <v>3.57</v>
      </c>
      <c r="I135" s="211">
        <v>1936.5464999999999</v>
      </c>
      <c r="J135" s="214">
        <f t="shared" si="4"/>
        <v>5.6486486389944589E-4</v>
      </c>
      <c r="K135" s="215">
        <f t="shared" si="5"/>
        <v>0.97333500018147212</v>
      </c>
    </row>
    <row r="136" spans="1:11" ht="38.25" x14ac:dyDescent="0.2">
      <c r="A136" s="205" t="s">
        <v>890</v>
      </c>
      <c r="B136" s="205" t="s">
        <v>120</v>
      </c>
      <c r="C136" s="240" t="s">
        <v>120</v>
      </c>
      <c r="D136" s="224" t="s">
        <v>891</v>
      </c>
      <c r="E136" s="205" t="s">
        <v>143</v>
      </c>
      <c r="F136" s="206">
        <v>2</v>
      </c>
      <c r="G136" s="206">
        <v>722.41</v>
      </c>
      <c r="H136" s="206">
        <v>951.49</v>
      </c>
      <c r="I136" s="206">
        <v>1902.98</v>
      </c>
      <c r="J136" s="214">
        <f t="shared" si="4"/>
        <v>5.5507396218131997E-4</v>
      </c>
      <c r="K136" s="215">
        <f t="shared" si="5"/>
        <v>0.97389007414365347</v>
      </c>
    </row>
    <row r="137" spans="1:11" ht="25.5" x14ac:dyDescent="0.2">
      <c r="A137" s="205" t="s">
        <v>935</v>
      </c>
      <c r="B137" s="205" t="s">
        <v>137</v>
      </c>
      <c r="C137" s="240">
        <v>87642</v>
      </c>
      <c r="D137" s="224" t="s">
        <v>936</v>
      </c>
      <c r="E137" s="205" t="s">
        <v>140</v>
      </c>
      <c r="F137" s="206">
        <v>43.46</v>
      </c>
      <c r="G137" s="206">
        <v>32.42</v>
      </c>
      <c r="H137" s="206">
        <v>42.7</v>
      </c>
      <c r="I137" s="206">
        <v>1855.7420000000002</v>
      </c>
      <c r="J137" s="214">
        <f t="shared" si="4"/>
        <v>5.412952657023654E-4</v>
      </c>
      <c r="K137" s="215">
        <f t="shared" si="5"/>
        <v>0.97443136940935582</v>
      </c>
    </row>
    <row r="138" spans="1:11" ht="25.5" x14ac:dyDescent="0.2">
      <c r="A138" s="205" t="s">
        <v>946</v>
      </c>
      <c r="B138" s="205" t="s">
        <v>137</v>
      </c>
      <c r="C138" s="240">
        <v>88487</v>
      </c>
      <c r="D138" s="224" t="s">
        <v>947</v>
      </c>
      <c r="E138" s="205" t="s">
        <v>140</v>
      </c>
      <c r="F138" s="206">
        <v>206.21</v>
      </c>
      <c r="G138" s="206">
        <v>6.79</v>
      </c>
      <c r="H138" s="206">
        <v>8.94</v>
      </c>
      <c r="I138" s="206">
        <v>1843.5174</v>
      </c>
      <c r="J138" s="214">
        <f t="shared" si="4"/>
        <v>5.3772951243218818E-4</v>
      </c>
      <c r="K138" s="215">
        <f t="shared" si="5"/>
        <v>0.97496909892178796</v>
      </c>
    </row>
    <row r="139" spans="1:11" x14ac:dyDescent="0.2">
      <c r="A139" s="205" t="s">
        <v>144</v>
      </c>
      <c r="B139" s="205" t="s">
        <v>137</v>
      </c>
      <c r="C139" s="240" t="s">
        <v>145</v>
      </c>
      <c r="D139" s="224" t="s">
        <v>146</v>
      </c>
      <c r="E139" s="205" t="s">
        <v>140</v>
      </c>
      <c r="F139" s="206">
        <v>4.5</v>
      </c>
      <c r="G139" s="206">
        <v>307.26</v>
      </c>
      <c r="H139" s="206">
        <v>404.69</v>
      </c>
      <c r="I139" s="206">
        <v>1821.105</v>
      </c>
      <c r="J139" s="214">
        <f t="shared" si="4"/>
        <v>5.3119211336861809E-4</v>
      </c>
      <c r="K139" s="215">
        <f t="shared" si="5"/>
        <v>0.97550029103515656</v>
      </c>
    </row>
    <row r="140" spans="1:11" ht="25.5" x14ac:dyDescent="0.2">
      <c r="A140" s="205" t="s">
        <v>1000</v>
      </c>
      <c r="B140" s="205" t="s">
        <v>151</v>
      </c>
      <c r="C140" s="240" t="s">
        <v>1001</v>
      </c>
      <c r="D140" s="224" t="s">
        <v>1002</v>
      </c>
      <c r="E140" s="205" t="s">
        <v>352</v>
      </c>
      <c r="F140" s="206">
        <v>9</v>
      </c>
      <c r="G140" s="206">
        <v>152.11000000000001</v>
      </c>
      <c r="H140" s="206">
        <v>200.34</v>
      </c>
      <c r="I140" s="206">
        <v>1803.06</v>
      </c>
      <c r="J140" s="214">
        <f t="shared" si="4"/>
        <v>5.2592862681197434E-4</v>
      </c>
      <c r="K140" s="215">
        <f t="shared" si="5"/>
        <v>0.97602621966196856</v>
      </c>
    </row>
    <row r="141" spans="1:11" x14ac:dyDescent="0.2">
      <c r="A141" s="205" t="s">
        <v>731</v>
      </c>
      <c r="B141" s="205" t="s">
        <v>137</v>
      </c>
      <c r="C141" s="240">
        <v>36379</v>
      </c>
      <c r="D141" s="224" t="s">
        <v>732</v>
      </c>
      <c r="E141" s="205" t="s">
        <v>94</v>
      </c>
      <c r="F141" s="206">
        <v>45</v>
      </c>
      <c r="G141" s="206">
        <v>31.4</v>
      </c>
      <c r="H141" s="206">
        <v>38.47</v>
      </c>
      <c r="I141" s="206">
        <v>1731.1499999999999</v>
      </c>
      <c r="J141" s="214">
        <f t="shared" si="4"/>
        <v>5.0495343599522434E-4</v>
      </c>
      <c r="K141" s="215">
        <f t="shared" si="5"/>
        <v>0.97653117309796378</v>
      </c>
    </row>
    <row r="142" spans="1:11" ht="25.5" x14ac:dyDescent="0.2">
      <c r="A142" s="205" t="s">
        <v>223</v>
      </c>
      <c r="B142" s="205" t="s">
        <v>137</v>
      </c>
      <c r="C142" s="240" t="s">
        <v>224</v>
      </c>
      <c r="D142" s="224" t="s">
        <v>225</v>
      </c>
      <c r="E142" s="205" t="s">
        <v>143</v>
      </c>
      <c r="F142" s="206">
        <v>1</v>
      </c>
      <c r="G142" s="206">
        <v>1269.1600000000001</v>
      </c>
      <c r="H142" s="206">
        <v>1671.61</v>
      </c>
      <c r="I142" s="206">
        <v>1671.61</v>
      </c>
      <c r="J142" s="214">
        <f t="shared" si="4"/>
        <v>4.87586409695276E-4</v>
      </c>
      <c r="K142" s="215">
        <f t="shared" si="5"/>
        <v>0.97701875950765904</v>
      </c>
    </row>
    <row r="143" spans="1:11" ht="51" x14ac:dyDescent="0.2">
      <c r="A143" s="205" t="s">
        <v>1176</v>
      </c>
      <c r="B143" s="205" t="s">
        <v>137</v>
      </c>
      <c r="C143" s="240">
        <v>5047</v>
      </c>
      <c r="D143" s="224" t="s">
        <v>1304</v>
      </c>
      <c r="E143" s="205" t="s">
        <v>1078</v>
      </c>
      <c r="F143" s="206">
        <v>6</v>
      </c>
      <c r="G143" s="206">
        <v>224.55</v>
      </c>
      <c r="H143" s="206">
        <v>275.07</v>
      </c>
      <c r="I143" s="206">
        <v>1650.42</v>
      </c>
      <c r="J143" s="214">
        <f t="shared" si="4"/>
        <v>4.8140556845752147E-4</v>
      </c>
      <c r="K143" s="215">
        <f t="shared" si="5"/>
        <v>0.97750016507611659</v>
      </c>
    </row>
    <row r="144" spans="1:11" x14ac:dyDescent="0.2">
      <c r="A144" s="205" t="s">
        <v>840</v>
      </c>
      <c r="B144" s="205" t="s">
        <v>120</v>
      </c>
      <c r="C144" s="240" t="s">
        <v>120</v>
      </c>
      <c r="D144" s="224" t="s">
        <v>841</v>
      </c>
      <c r="E144" s="205" t="s">
        <v>352</v>
      </c>
      <c r="F144" s="206">
        <v>2</v>
      </c>
      <c r="G144" s="206">
        <v>663.2</v>
      </c>
      <c r="H144" s="206">
        <v>812.42</v>
      </c>
      <c r="I144" s="212">
        <v>1624.84</v>
      </c>
      <c r="J144" s="214">
        <f t="shared" si="4"/>
        <v>4.7394422259335148E-4</v>
      </c>
      <c r="K144" s="215">
        <f t="shared" si="5"/>
        <v>0.97797410929870998</v>
      </c>
    </row>
    <row r="145" spans="1:11" ht="38.25" x14ac:dyDescent="0.2">
      <c r="A145" s="205" t="s">
        <v>487</v>
      </c>
      <c r="B145" s="205" t="s">
        <v>137</v>
      </c>
      <c r="C145" s="240">
        <v>85189</v>
      </c>
      <c r="D145" s="224" t="s">
        <v>488</v>
      </c>
      <c r="E145" s="205" t="s">
        <v>352</v>
      </c>
      <c r="F145" s="206">
        <v>1</v>
      </c>
      <c r="G145" s="206">
        <v>1178.73</v>
      </c>
      <c r="H145" s="206">
        <v>1552.51</v>
      </c>
      <c r="I145" s="206">
        <v>1552.51</v>
      </c>
      <c r="J145" s="214">
        <f t="shared" si="4"/>
        <v>4.5284652336131812E-4</v>
      </c>
      <c r="K145" s="215">
        <f t="shared" si="5"/>
        <v>0.97842695582207129</v>
      </c>
    </row>
    <row r="146" spans="1:11" x14ac:dyDescent="0.2">
      <c r="A146" s="205" t="s">
        <v>394</v>
      </c>
      <c r="B146" s="205" t="s">
        <v>120</v>
      </c>
      <c r="C146" s="240" t="s">
        <v>120</v>
      </c>
      <c r="D146" s="224" t="s">
        <v>395</v>
      </c>
      <c r="E146" s="205" t="s">
        <v>352</v>
      </c>
      <c r="F146" s="206">
        <v>2</v>
      </c>
      <c r="G146" s="206">
        <v>585.16999999999996</v>
      </c>
      <c r="H146" s="206">
        <v>716.83</v>
      </c>
      <c r="I146" s="211">
        <v>1433.66</v>
      </c>
      <c r="J146" s="214">
        <f t="shared" si="4"/>
        <v>4.1817955870312421E-4</v>
      </c>
      <c r="K146" s="215">
        <f t="shared" si="5"/>
        <v>0.97884513538077444</v>
      </c>
    </row>
    <row r="147" spans="1:11" x14ac:dyDescent="0.2">
      <c r="A147" s="205" t="s">
        <v>543</v>
      </c>
      <c r="B147" s="205" t="s">
        <v>120</v>
      </c>
      <c r="C147" s="240" t="s">
        <v>120</v>
      </c>
      <c r="D147" s="224" t="s">
        <v>544</v>
      </c>
      <c r="E147" s="205" t="s">
        <v>143</v>
      </c>
      <c r="F147" s="206">
        <v>3</v>
      </c>
      <c r="G147" s="206">
        <v>387.19</v>
      </c>
      <c r="H147" s="206">
        <v>474.31</v>
      </c>
      <c r="I147" s="211">
        <v>1422.93</v>
      </c>
      <c r="J147" s="214">
        <f t="shared" si="4"/>
        <v>4.1504976037933438E-4</v>
      </c>
      <c r="K147" s="215">
        <f t="shared" si="5"/>
        <v>0.97926018514115376</v>
      </c>
    </row>
    <row r="148" spans="1:11" ht="25.5" x14ac:dyDescent="0.2">
      <c r="A148" s="205" t="s">
        <v>577</v>
      </c>
      <c r="B148" s="205" t="s">
        <v>120</v>
      </c>
      <c r="C148" s="240" t="s">
        <v>570</v>
      </c>
      <c r="D148" s="224" t="s">
        <v>578</v>
      </c>
      <c r="E148" s="205" t="s">
        <v>96</v>
      </c>
      <c r="F148" s="206">
        <v>1</v>
      </c>
      <c r="G148" s="206">
        <v>1069.25</v>
      </c>
      <c r="H148" s="206">
        <v>1408.31</v>
      </c>
      <c r="I148" s="206">
        <v>1408.31</v>
      </c>
      <c r="J148" s="214">
        <f t="shared" si="4"/>
        <v>4.1078530078065705E-4</v>
      </c>
      <c r="K148" s="215">
        <f t="shared" si="5"/>
        <v>0.97967097044193441</v>
      </c>
    </row>
    <row r="149" spans="1:11" ht="25.5" x14ac:dyDescent="0.2">
      <c r="A149" s="205" t="s">
        <v>1006</v>
      </c>
      <c r="B149" s="205" t="s">
        <v>137</v>
      </c>
      <c r="C149" s="240">
        <v>91929</v>
      </c>
      <c r="D149" s="224" t="s">
        <v>1007</v>
      </c>
      <c r="E149" s="205" t="s">
        <v>50</v>
      </c>
      <c r="F149" s="206">
        <v>300</v>
      </c>
      <c r="G149" s="206">
        <v>3.44</v>
      </c>
      <c r="H149" s="206">
        <v>4.53</v>
      </c>
      <c r="I149" s="206">
        <v>1359</v>
      </c>
      <c r="J149" s="214">
        <f t="shared" si="4"/>
        <v>3.9640222945297053E-4</v>
      </c>
      <c r="K149" s="215">
        <f t="shared" si="5"/>
        <v>0.98006737267138733</v>
      </c>
    </row>
    <row r="150" spans="1:11" ht="25.5" x14ac:dyDescent="0.2">
      <c r="A150" s="205" t="s">
        <v>142</v>
      </c>
      <c r="B150" s="205" t="s">
        <v>151</v>
      </c>
      <c r="C150" s="240" t="s">
        <v>1271</v>
      </c>
      <c r="D150" s="224" t="s">
        <v>1270</v>
      </c>
      <c r="E150" s="205" t="s">
        <v>143</v>
      </c>
      <c r="F150" s="206">
        <v>2</v>
      </c>
      <c r="G150" s="206">
        <v>514.75</v>
      </c>
      <c r="H150" s="206">
        <v>677.98</v>
      </c>
      <c r="I150" s="206">
        <v>1355.96</v>
      </c>
      <c r="J150" s="214">
        <f t="shared" si="4"/>
        <v>3.9551550187568065E-4</v>
      </c>
      <c r="K150" s="215">
        <f t="shared" si="5"/>
        <v>0.98046288817326299</v>
      </c>
    </row>
    <row r="151" spans="1:11" ht="25.5" x14ac:dyDescent="0.2">
      <c r="A151" s="205" t="s">
        <v>887</v>
      </c>
      <c r="B151" s="205" t="s">
        <v>137</v>
      </c>
      <c r="C151" s="240" t="s">
        <v>888</v>
      </c>
      <c r="D151" s="224" t="s">
        <v>889</v>
      </c>
      <c r="E151" s="205" t="s">
        <v>285</v>
      </c>
      <c r="F151" s="206">
        <v>27</v>
      </c>
      <c r="G151" s="206">
        <v>37.119999999999997</v>
      </c>
      <c r="H151" s="206">
        <v>48.89</v>
      </c>
      <c r="I151" s="206">
        <v>1320.03</v>
      </c>
      <c r="J151" s="214">
        <f t="shared" si="4"/>
        <v>3.8503519863488202E-4</v>
      </c>
      <c r="K151" s="215">
        <f t="shared" si="5"/>
        <v>0.98084792337189786</v>
      </c>
    </row>
    <row r="152" spans="1:11" x14ac:dyDescent="0.2">
      <c r="A152" s="205" t="s">
        <v>422</v>
      </c>
      <c r="B152" s="205" t="s">
        <v>120</v>
      </c>
      <c r="C152" s="240" t="s">
        <v>120</v>
      </c>
      <c r="D152" s="224" t="s">
        <v>423</v>
      </c>
      <c r="E152" s="205" t="s">
        <v>352</v>
      </c>
      <c r="F152" s="206">
        <v>432</v>
      </c>
      <c r="G152" s="206">
        <v>2.44</v>
      </c>
      <c r="H152" s="206">
        <v>2.99</v>
      </c>
      <c r="I152" s="211">
        <v>1291.68</v>
      </c>
      <c r="J152" s="214">
        <f t="shared" si="4"/>
        <v>3.7676588060324727E-4</v>
      </c>
      <c r="K152" s="215">
        <f t="shared" si="5"/>
        <v>0.98122468925250106</v>
      </c>
    </row>
    <row r="153" spans="1:11" x14ac:dyDescent="0.2">
      <c r="A153" s="205" t="s">
        <v>795</v>
      </c>
      <c r="B153" s="205" t="s">
        <v>120</v>
      </c>
      <c r="C153" s="240" t="s">
        <v>120</v>
      </c>
      <c r="D153" s="224" t="s">
        <v>796</v>
      </c>
      <c r="E153" s="205" t="s">
        <v>352</v>
      </c>
      <c r="F153" s="206">
        <v>1</v>
      </c>
      <c r="G153" s="206">
        <v>1040.96</v>
      </c>
      <c r="H153" s="206">
        <v>1275.18</v>
      </c>
      <c r="I153" s="206">
        <v>1275.18</v>
      </c>
      <c r="J153" s="214">
        <f t="shared" si="4"/>
        <v>3.7195305000282486E-4</v>
      </c>
      <c r="K153" s="215">
        <f t="shared" si="5"/>
        <v>0.98159664230250387</v>
      </c>
    </row>
    <row r="154" spans="1:11" ht="25.5" x14ac:dyDescent="0.2">
      <c r="A154" s="205" t="s">
        <v>705</v>
      </c>
      <c r="B154" s="205" t="s">
        <v>120</v>
      </c>
      <c r="C154" s="240" t="s">
        <v>120</v>
      </c>
      <c r="D154" s="224" t="s">
        <v>706</v>
      </c>
      <c r="E154" s="205" t="s">
        <v>94</v>
      </c>
      <c r="F154" s="206">
        <v>2.36</v>
      </c>
      <c r="G154" s="206">
        <v>410.07</v>
      </c>
      <c r="H154" s="206">
        <v>540.1</v>
      </c>
      <c r="I154" s="206">
        <v>1274.636</v>
      </c>
      <c r="J154" s="214">
        <f t="shared" si="4"/>
        <v>3.7179437243636246E-4</v>
      </c>
      <c r="K154" s="215">
        <f t="shared" si="5"/>
        <v>0.98196843667494027</v>
      </c>
    </row>
    <row r="155" spans="1:11" x14ac:dyDescent="0.2">
      <c r="A155" s="205" t="s">
        <v>729</v>
      </c>
      <c r="B155" s="205" t="s">
        <v>120</v>
      </c>
      <c r="C155" s="240" t="s">
        <v>120</v>
      </c>
      <c r="D155" s="224" t="s">
        <v>730</v>
      </c>
      <c r="E155" s="205" t="s">
        <v>352</v>
      </c>
      <c r="F155" s="206">
        <v>4</v>
      </c>
      <c r="G155" s="206">
        <v>258.3</v>
      </c>
      <c r="H155" s="206">
        <v>316.42</v>
      </c>
      <c r="I155" s="211">
        <v>1265.68</v>
      </c>
      <c r="J155" s="214">
        <f t="shared" si="4"/>
        <v>3.691820263237938E-4</v>
      </c>
      <c r="K155" s="215">
        <f t="shared" si="5"/>
        <v>0.98233761870126401</v>
      </c>
    </row>
    <row r="156" spans="1:11" x14ac:dyDescent="0.2">
      <c r="A156" s="205" t="s">
        <v>384</v>
      </c>
      <c r="B156" s="205" t="s">
        <v>120</v>
      </c>
      <c r="C156" s="240" t="s">
        <v>120</v>
      </c>
      <c r="D156" s="224" t="s">
        <v>385</v>
      </c>
      <c r="E156" s="205" t="s">
        <v>352</v>
      </c>
      <c r="F156" s="206">
        <v>4</v>
      </c>
      <c r="G156" s="206">
        <v>253.57</v>
      </c>
      <c r="H156" s="206">
        <v>310.62</v>
      </c>
      <c r="I156" s="213">
        <v>1242.48</v>
      </c>
      <c r="J156" s="214">
        <f t="shared" si="4"/>
        <v>3.6241489481289688E-4</v>
      </c>
      <c r="K156" s="215">
        <f t="shared" si="5"/>
        <v>0.98270003359607694</v>
      </c>
    </row>
    <row r="157" spans="1:11" x14ac:dyDescent="0.2">
      <c r="A157" s="205" t="s">
        <v>609</v>
      </c>
      <c r="B157" s="205" t="s">
        <v>137</v>
      </c>
      <c r="C157" s="240" t="s">
        <v>365</v>
      </c>
      <c r="D157" s="224" t="s">
        <v>366</v>
      </c>
      <c r="E157" s="205" t="s">
        <v>352</v>
      </c>
      <c r="F157" s="211">
        <v>6</v>
      </c>
      <c r="G157" s="206">
        <v>156.12</v>
      </c>
      <c r="H157" s="206">
        <v>205.63</v>
      </c>
      <c r="I157" s="211">
        <v>1233.78</v>
      </c>
      <c r="J157" s="214">
        <f t="shared" si="4"/>
        <v>3.5987722049631054E-4</v>
      </c>
      <c r="K157" s="215">
        <f t="shared" si="5"/>
        <v>0.98305991081657329</v>
      </c>
    </row>
    <row r="158" spans="1:11" x14ac:dyDescent="0.2">
      <c r="A158" s="205" t="s">
        <v>800</v>
      </c>
      <c r="B158" s="205" t="s">
        <v>170</v>
      </c>
      <c r="C158" s="240">
        <v>35000197</v>
      </c>
      <c r="D158" s="224" t="s">
        <v>801</v>
      </c>
      <c r="E158" s="205" t="s">
        <v>94</v>
      </c>
      <c r="F158" s="206">
        <v>1</v>
      </c>
      <c r="G158" s="206">
        <v>975.29</v>
      </c>
      <c r="H158" s="206">
        <v>1194.73</v>
      </c>
      <c r="I158" s="212">
        <v>1194.73</v>
      </c>
      <c r="J158" s="214">
        <f t="shared" si="4"/>
        <v>3.4848685474197756E-4</v>
      </c>
      <c r="K158" s="215">
        <f t="shared" si="5"/>
        <v>0.98340839767131527</v>
      </c>
    </row>
    <row r="159" spans="1:11" ht="25.5" x14ac:dyDescent="0.2">
      <c r="A159" s="205" t="s">
        <v>988</v>
      </c>
      <c r="B159" s="205" t="s">
        <v>151</v>
      </c>
      <c r="C159" s="240" t="s">
        <v>989</v>
      </c>
      <c r="D159" s="224" t="s">
        <v>990</v>
      </c>
      <c r="E159" s="205" t="s">
        <v>352</v>
      </c>
      <c r="F159" s="206">
        <v>3</v>
      </c>
      <c r="G159" s="206">
        <v>298.33999999999997</v>
      </c>
      <c r="H159" s="206">
        <v>392.94</v>
      </c>
      <c r="I159" s="206">
        <v>1178.82</v>
      </c>
      <c r="J159" s="214">
        <f t="shared" si="4"/>
        <v>3.4384611929635814E-4</v>
      </c>
      <c r="K159" s="215">
        <f t="shared" si="5"/>
        <v>0.98375224379061166</v>
      </c>
    </row>
    <row r="160" spans="1:11" ht="25.5" x14ac:dyDescent="0.2">
      <c r="A160" s="205" t="s">
        <v>980</v>
      </c>
      <c r="B160" s="205" t="s">
        <v>137</v>
      </c>
      <c r="C160" s="240" t="s">
        <v>1259</v>
      </c>
      <c r="D160" s="224" t="s">
        <v>981</v>
      </c>
      <c r="E160" s="205" t="s">
        <v>352</v>
      </c>
      <c r="F160" s="206">
        <v>5</v>
      </c>
      <c r="G160" s="206">
        <v>178.12</v>
      </c>
      <c r="H160" s="206">
        <v>234.6</v>
      </c>
      <c r="I160" s="206">
        <v>1173</v>
      </c>
      <c r="J160" s="214">
        <f t="shared" si="4"/>
        <v>3.421485026845728E-4</v>
      </c>
      <c r="K160" s="215">
        <f t="shared" si="5"/>
        <v>0.98409439229329621</v>
      </c>
    </row>
    <row r="161" spans="1:11" ht="25.5" x14ac:dyDescent="0.2">
      <c r="A161" s="205" t="s">
        <v>1236</v>
      </c>
      <c r="B161" s="205" t="s">
        <v>137</v>
      </c>
      <c r="C161" s="240">
        <v>4276</v>
      </c>
      <c r="D161" s="224" t="s">
        <v>1316</v>
      </c>
      <c r="E161" s="205" t="s">
        <v>1075</v>
      </c>
      <c r="F161" s="206">
        <v>6</v>
      </c>
      <c r="G161" s="206">
        <v>156.97999999999999</v>
      </c>
      <c r="H161" s="206">
        <v>192.3</v>
      </c>
      <c r="I161" s="206">
        <v>1153.8000000000002</v>
      </c>
      <c r="J161" s="214">
        <f t="shared" si="4"/>
        <v>3.3654811798589958E-4</v>
      </c>
      <c r="K161" s="215">
        <f t="shared" si="5"/>
        <v>0.9844309404112821</v>
      </c>
    </row>
    <row r="162" spans="1:11" x14ac:dyDescent="0.2">
      <c r="A162" s="205" t="s">
        <v>460</v>
      </c>
      <c r="B162" s="205" t="s">
        <v>170</v>
      </c>
      <c r="C162" s="240">
        <v>35000187</v>
      </c>
      <c r="D162" s="224" t="s">
        <v>461</v>
      </c>
      <c r="E162" s="205" t="s">
        <v>326</v>
      </c>
      <c r="F162" s="211">
        <v>10</v>
      </c>
      <c r="G162" s="206">
        <v>92.35</v>
      </c>
      <c r="H162" s="206">
        <v>113.13</v>
      </c>
      <c r="I162" s="211">
        <v>1131.3</v>
      </c>
      <c r="J162" s="214">
        <f t="shared" si="4"/>
        <v>3.2998516716714171E-4</v>
      </c>
      <c r="K162" s="215">
        <f t="shared" si="5"/>
        <v>0.98476092557844919</v>
      </c>
    </row>
    <row r="163" spans="1:11" ht="38.25" x14ac:dyDescent="0.2">
      <c r="A163" s="205" t="s">
        <v>926</v>
      </c>
      <c r="B163" s="205" t="s">
        <v>137</v>
      </c>
      <c r="C163" s="240">
        <v>87879</v>
      </c>
      <c r="D163" s="224" t="s">
        <v>1265</v>
      </c>
      <c r="E163" s="205" t="s">
        <v>140</v>
      </c>
      <c r="F163" s="211">
        <v>352.39</v>
      </c>
      <c r="G163" s="206">
        <v>2.44</v>
      </c>
      <c r="H163" s="206">
        <v>3.21</v>
      </c>
      <c r="I163" s="211">
        <v>1131.1719000000001</v>
      </c>
      <c r="J163" s="214">
        <f t="shared" si="4"/>
        <v>3.2994780210048025E-4</v>
      </c>
      <c r="K163" s="215">
        <f t="shared" si="5"/>
        <v>0.98509087338054968</v>
      </c>
    </row>
    <row r="164" spans="1:11" x14ac:dyDescent="0.2">
      <c r="A164" s="205" t="s">
        <v>390</v>
      </c>
      <c r="B164" s="205" t="s">
        <v>170</v>
      </c>
      <c r="C164" s="240">
        <v>35000198</v>
      </c>
      <c r="D164" s="224" t="s">
        <v>391</v>
      </c>
      <c r="E164" s="205" t="s">
        <v>352</v>
      </c>
      <c r="F164" s="211">
        <v>4</v>
      </c>
      <c r="G164" s="206">
        <v>226.72</v>
      </c>
      <c r="H164" s="206">
        <v>277.73</v>
      </c>
      <c r="I164" s="211">
        <v>1110.92</v>
      </c>
      <c r="J164" s="214">
        <f t="shared" si="4"/>
        <v>3.2404059215886247E-4</v>
      </c>
      <c r="K164" s="215">
        <f t="shared" si="5"/>
        <v>0.98541491397270853</v>
      </c>
    </row>
    <row r="165" spans="1:11" ht="25.5" x14ac:dyDescent="0.2">
      <c r="A165" s="205" t="s">
        <v>982</v>
      </c>
      <c r="B165" s="205" t="s">
        <v>137</v>
      </c>
      <c r="C165" s="240">
        <v>86888</v>
      </c>
      <c r="D165" s="224" t="s">
        <v>1249</v>
      </c>
      <c r="E165" s="205" t="s">
        <v>352</v>
      </c>
      <c r="F165" s="212">
        <v>2</v>
      </c>
      <c r="G165" s="206">
        <v>413.54</v>
      </c>
      <c r="H165" s="206">
        <v>544.66999999999996</v>
      </c>
      <c r="I165" s="212">
        <v>1089.3399999999999</v>
      </c>
      <c r="J165" s="214">
        <f t="shared" si="4"/>
        <v>3.1774599310691607E-4</v>
      </c>
      <c r="K165" s="215">
        <f t="shared" si="5"/>
        <v>0.98573265996581549</v>
      </c>
    </row>
    <row r="166" spans="1:11" ht="25.5" x14ac:dyDescent="0.2">
      <c r="A166" s="205" t="s">
        <v>245</v>
      </c>
      <c r="B166" s="205" t="s">
        <v>137</v>
      </c>
      <c r="C166" s="240">
        <v>92970</v>
      </c>
      <c r="D166" s="224" t="s">
        <v>246</v>
      </c>
      <c r="E166" s="205" t="s">
        <v>179</v>
      </c>
      <c r="F166" s="211">
        <v>93.289999999999992</v>
      </c>
      <c r="G166" s="206">
        <v>8.3000000000000007</v>
      </c>
      <c r="H166" s="206">
        <v>10.93</v>
      </c>
      <c r="I166" s="211">
        <v>1019.6596999999999</v>
      </c>
      <c r="J166" s="214">
        <f t="shared" si="4"/>
        <v>2.9742117613196987E-4</v>
      </c>
      <c r="K166" s="215">
        <f t="shared" si="5"/>
        <v>0.98603008114194746</v>
      </c>
    </row>
    <row r="167" spans="1:11" x14ac:dyDescent="0.2">
      <c r="A167" s="205" t="s">
        <v>610</v>
      </c>
      <c r="B167" s="205" t="s">
        <v>137</v>
      </c>
      <c r="C167" s="240">
        <v>88547</v>
      </c>
      <c r="D167" s="224" t="s">
        <v>370</v>
      </c>
      <c r="E167" s="205" t="s">
        <v>352</v>
      </c>
      <c r="F167" s="211">
        <v>12</v>
      </c>
      <c r="G167" s="206">
        <v>64.349999999999994</v>
      </c>
      <c r="H167" s="206">
        <v>84.76</v>
      </c>
      <c r="I167" s="211">
        <v>1017.1200000000001</v>
      </c>
      <c r="J167" s="214">
        <f t="shared" si="4"/>
        <v>2.9668037941221889E-4</v>
      </c>
      <c r="K167" s="215">
        <f t="shared" si="5"/>
        <v>0.98632676152135967</v>
      </c>
    </row>
    <row r="168" spans="1:11" x14ac:dyDescent="0.2">
      <c r="A168" s="205" t="s">
        <v>715</v>
      </c>
      <c r="B168" s="205" t="s">
        <v>357</v>
      </c>
      <c r="C168" s="240" t="s">
        <v>357</v>
      </c>
      <c r="D168" s="224" t="s">
        <v>716</v>
      </c>
      <c r="E168" s="205" t="s">
        <v>187</v>
      </c>
      <c r="F168" s="212">
        <v>2.68</v>
      </c>
      <c r="G168" s="206">
        <v>271.75800000000004</v>
      </c>
      <c r="H168" s="206">
        <v>357.93</v>
      </c>
      <c r="I168" s="212">
        <v>959.25240000000008</v>
      </c>
      <c r="J168" s="214">
        <f t="shared" si="4"/>
        <v>2.7980116995446114E-4</v>
      </c>
      <c r="K168" s="215">
        <f t="shared" si="5"/>
        <v>0.98660656269131408</v>
      </c>
    </row>
    <row r="169" spans="1:11" ht="25.5" x14ac:dyDescent="0.2">
      <c r="A169" s="205" t="s">
        <v>1237</v>
      </c>
      <c r="B169" s="205" t="s">
        <v>137</v>
      </c>
      <c r="C169" s="240">
        <v>4273</v>
      </c>
      <c r="D169" s="224" t="s">
        <v>1317</v>
      </c>
      <c r="E169" s="205" t="s">
        <v>352</v>
      </c>
      <c r="F169" s="206">
        <v>3</v>
      </c>
      <c r="G169" s="206">
        <v>260.77999999999997</v>
      </c>
      <c r="H169" s="206">
        <v>319.45999999999998</v>
      </c>
      <c r="I169" s="206">
        <v>958.37999999999988</v>
      </c>
      <c r="J169" s="214">
        <f t="shared" si="4"/>
        <v>2.7954670247471515E-4</v>
      </c>
      <c r="K169" s="215">
        <f t="shared" si="5"/>
        <v>0.98688610939378885</v>
      </c>
    </row>
    <row r="170" spans="1:11" x14ac:dyDescent="0.2">
      <c r="A170" s="205" t="s">
        <v>1169</v>
      </c>
      <c r="B170" s="205" t="s">
        <v>120</v>
      </c>
      <c r="C170" s="240" t="s">
        <v>120</v>
      </c>
      <c r="D170" s="224" t="s">
        <v>1087</v>
      </c>
      <c r="E170" s="205" t="s">
        <v>48</v>
      </c>
      <c r="F170" s="212">
        <v>65</v>
      </c>
      <c r="G170" s="206">
        <v>12</v>
      </c>
      <c r="H170" s="206">
        <v>14.7</v>
      </c>
      <c r="I170" s="212">
        <v>955.5</v>
      </c>
      <c r="J170" s="214">
        <f t="shared" si="4"/>
        <v>2.7870664476991415E-4</v>
      </c>
      <c r="K170" s="215">
        <f t="shared" si="5"/>
        <v>0.98716481603855877</v>
      </c>
    </row>
    <row r="171" spans="1:11" x14ac:dyDescent="0.2">
      <c r="A171" s="205" t="s">
        <v>835</v>
      </c>
      <c r="B171" s="205" t="s">
        <v>120</v>
      </c>
      <c r="C171" s="240" t="s">
        <v>120</v>
      </c>
      <c r="D171" s="224" t="s">
        <v>836</v>
      </c>
      <c r="E171" s="205" t="s">
        <v>352</v>
      </c>
      <c r="F171" s="206">
        <v>3</v>
      </c>
      <c r="G171" s="206">
        <v>258.3</v>
      </c>
      <c r="H171" s="206">
        <v>316.42</v>
      </c>
      <c r="I171" s="206">
        <v>949.26</v>
      </c>
      <c r="J171" s="214">
        <f t="shared" si="4"/>
        <v>2.7688651974284534E-4</v>
      </c>
      <c r="K171" s="215">
        <f t="shared" si="5"/>
        <v>0.98744170255830166</v>
      </c>
    </row>
    <row r="172" spans="1:11" ht="51" x14ac:dyDescent="0.2">
      <c r="A172" s="205" t="s">
        <v>991</v>
      </c>
      <c r="B172" s="205" t="s">
        <v>137</v>
      </c>
      <c r="C172" s="240">
        <v>86920</v>
      </c>
      <c r="D172" s="224" t="s">
        <v>992</v>
      </c>
      <c r="E172" s="205" t="s">
        <v>352</v>
      </c>
      <c r="F172" s="206">
        <v>1</v>
      </c>
      <c r="G172" s="206">
        <v>717.93</v>
      </c>
      <c r="H172" s="206">
        <v>945.59</v>
      </c>
      <c r="I172" s="206">
        <v>945.59</v>
      </c>
      <c r="J172" s="214">
        <f t="shared" si="4"/>
        <v>2.7581602954263019E-4</v>
      </c>
      <c r="K172" s="215">
        <f t="shared" si="5"/>
        <v>0.98771751858784429</v>
      </c>
    </row>
    <row r="173" spans="1:11" x14ac:dyDescent="0.2">
      <c r="A173" s="205" t="s">
        <v>1203</v>
      </c>
      <c r="B173" s="205" t="s">
        <v>120</v>
      </c>
      <c r="C173" s="240" t="s">
        <v>120</v>
      </c>
      <c r="D173" s="224" t="s">
        <v>1120</v>
      </c>
      <c r="E173" s="205" t="s">
        <v>1075</v>
      </c>
      <c r="F173" s="206">
        <v>4</v>
      </c>
      <c r="G173" s="206">
        <v>192.77</v>
      </c>
      <c r="H173" s="206">
        <v>236.14</v>
      </c>
      <c r="I173" s="206">
        <v>944.56</v>
      </c>
      <c r="J173" s="214">
        <f t="shared" si="4"/>
        <v>2.7551559223848259E-4</v>
      </c>
      <c r="K173" s="215">
        <f t="shared" si="5"/>
        <v>0.98799303418008277</v>
      </c>
    </row>
    <row r="174" spans="1:11" ht="38.25" x14ac:dyDescent="0.2">
      <c r="A174" s="205" t="s">
        <v>1052</v>
      </c>
      <c r="B174" s="205" t="s">
        <v>137</v>
      </c>
      <c r="C174" s="240">
        <v>7725</v>
      </c>
      <c r="D174" s="224" t="s">
        <v>328</v>
      </c>
      <c r="E174" s="205" t="s">
        <v>94</v>
      </c>
      <c r="F174" s="206">
        <v>7</v>
      </c>
      <c r="G174" s="206">
        <v>97.5</v>
      </c>
      <c r="H174" s="206">
        <v>128.41999999999999</v>
      </c>
      <c r="I174" s="206">
        <v>898.93999999999994</v>
      </c>
      <c r="J174" s="214">
        <f t="shared" si="4"/>
        <v>2.6220884484507237E-4</v>
      </c>
      <c r="K174" s="215">
        <f t="shared" si="5"/>
        <v>0.98825524302492784</v>
      </c>
    </row>
    <row r="175" spans="1:11" ht="38.25" x14ac:dyDescent="0.2">
      <c r="A175" s="205" t="s">
        <v>954</v>
      </c>
      <c r="B175" s="205" t="s">
        <v>137</v>
      </c>
      <c r="C175" s="240">
        <v>94570</v>
      </c>
      <c r="D175" s="224" t="s">
        <v>1262</v>
      </c>
      <c r="E175" s="205" t="s">
        <v>140</v>
      </c>
      <c r="F175" s="206">
        <v>1.92</v>
      </c>
      <c r="G175" s="206">
        <v>354.9</v>
      </c>
      <c r="H175" s="206">
        <v>467.44</v>
      </c>
      <c r="I175" s="206">
        <v>897.48479999999995</v>
      </c>
      <c r="J175" s="214">
        <f t="shared" si="4"/>
        <v>2.6178438235478541E-4</v>
      </c>
      <c r="K175" s="215">
        <f t="shared" si="5"/>
        <v>0.98851702740728264</v>
      </c>
    </row>
    <row r="176" spans="1:11" ht="38.25" x14ac:dyDescent="0.2">
      <c r="A176" s="205" t="s">
        <v>572</v>
      </c>
      <c r="B176" s="205" t="s">
        <v>573</v>
      </c>
      <c r="C176" s="240" t="s">
        <v>573</v>
      </c>
      <c r="D176" s="224" t="s">
        <v>574</v>
      </c>
      <c r="E176" s="205" t="s">
        <v>143</v>
      </c>
      <c r="F176" s="212">
        <v>1</v>
      </c>
      <c r="G176" s="206">
        <v>660.56799999999998</v>
      </c>
      <c r="H176" s="206">
        <v>870.03</v>
      </c>
      <c r="I176" s="212">
        <v>870.03</v>
      </c>
      <c r="J176" s="214">
        <f t="shared" si="4"/>
        <v>2.5377618225972624E-4</v>
      </c>
      <c r="K176" s="215">
        <f t="shared" si="5"/>
        <v>0.98877080358954239</v>
      </c>
    </row>
    <row r="177" spans="1:11" ht="38.25" x14ac:dyDescent="0.2">
      <c r="A177" s="205" t="s">
        <v>349</v>
      </c>
      <c r="B177" s="205" t="s">
        <v>350</v>
      </c>
      <c r="C177" s="240" t="s">
        <v>350</v>
      </c>
      <c r="D177" s="224" t="s">
        <v>351</v>
      </c>
      <c r="E177" s="205" t="s">
        <v>352</v>
      </c>
      <c r="F177" s="206">
        <v>1</v>
      </c>
      <c r="G177" s="206">
        <v>653.64</v>
      </c>
      <c r="H177" s="206">
        <v>860.91</v>
      </c>
      <c r="I177" s="206">
        <v>860.91</v>
      </c>
      <c r="J177" s="214">
        <f t="shared" si="4"/>
        <v>2.5111599952785642E-4</v>
      </c>
      <c r="K177" s="215">
        <f t="shared" si="5"/>
        <v>0.98902191958907026</v>
      </c>
    </row>
    <row r="178" spans="1:11" ht="25.5" x14ac:dyDescent="0.2">
      <c r="A178" s="205" t="s">
        <v>968</v>
      </c>
      <c r="B178" s="205" t="s">
        <v>151</v>
      </c>
      <c r="C178" s="240" t="s">
        <v>969</v>
      </c>
      <c r="D178" s="224" t="s">
        <v>970</v>
      </c>
      <c r="E178" s="205" t="s">
        <v>352</v>
      </c>
      <c r="F178" s="212">
        <v>8</v>
      </c>
      <c r="G178" s="206">
        <v>81.61</v>
      </c>
      <c r="H178" s="206">
        <v>107.49</v>
      </c>
      <c r="I178" s="212">
        <v>859.92</v>
      </c>
      <c r="J178" s="214">
        <f t="shared" si="4"/>
        <v>2.5082722969183106E-4</v>
      </c>
      <c r="K178" s="215">
        <f t="shared" si="5"/>
        <v>0.98927274681876209</v>
      </c>
    </row>
    <row r="179" spans="1:11" x14ac:dyDescent="0.2">
      <c r="A179" s="205" t="s">
        <v>464</v>
      </c>
      <c r="B179" s="205" t="s">
        <v>120</v>
      </c>
      <c r="C179" s="240" t="s">
        <v>120</v>
      </c>
      <c r="D179" s="224" t="s">
        <v>465</v>
      </c>
      <c r="E179" s="205" t="s">
        <v>326</v>
      </c>
      <c r="F179" s="206">
        <v>5</v>
      </c>
      <c r="G179" s="206">
        <v>137.5</v>
      </c>
      <c r="H179" s="206">
        <v>168.44</v>
      </c>
      <c r="I179" s="206">
        <v>842.2</v>
      </c>
      <c r="J179" s="214">
        <f t="shared" si="4"/>
        <v>2.4565854131368051E-4</v>
      </c>
      <c r="K179" s="215">
        <f t="shared" si="5"/>
        <v>0.98951840536007574</v>
      </c>
    </row>
    <row r="180" spans="1:11" x14ac:dyDescent="0.2">
      <c r="A180" s="205" t="s">
        <v>948</v>
      </c>
      <c r="B180" s="205" t="s">
        <v>137</v>
      </c>
      <c r="C180" s="240" t="s">
        <v>1251</v>
      </c>
      <c r="D180" s="224" t="s">
        <v>1252</v>
      </c>
      <c r="E180" s="205" t="s">
        <v>140</v>
      </c>
      <c r="F180" s="206">
        <v>31.51</v>
      </c>
      <c r="G180" s="206">
        <v>20.2</v>
      </c>
      <c r="H180" s="206">
        <v>26.61</v>
      </c>
      <c r="I180" s="206">
        <v>838.48109999999997</v>
      </c>
      <c r="J180" s="214">
        <f t="shared" si="4"/>
        <v>2.4457378763368591E-4</v>
      </c>
      <c r="K180" s="215">
        <f t="shared" si="5"/>
        <v>0.98976297914770939</v>
      </c>
    </row>
    <row r="181" spans="1:11" x14ac:dyDescent="0.2">
      <c r="A181" s="205" t="s">
        <v>408</v>
      </c>
      <c r="B181" s="205" t="s">
        <v>170</v>
      </c>
      <c r="C181" s="240">
        <v>35000191</v>
      </c>
      <c r="D181" s="224" t="s">
        <v>409</v>
      </c>
      <c r="E181" s="205" t="s">
        <v>352</v>
      </c>
      <c r="F181" s="211">
        <v>2</v>
      </c>
      <c r="G181" s="206">
        <v>327.41000000000003</v>
      </c>
      <c r="H181" s="206">
        <v>401.08</v>
      </c>
      <c r="I181" s="211">
        <v>802.16</v>
      </c>
      <c r="J181" s="214">
        <f t="shared" si="4"/>
        <v>2.3397940572332217E-4</v>
      </c>
      <c r="K181" s="215">
        <f t="shared" si="5"/>
        <v>0.98999695855343273</v>
      </c>
    </row>
    <row r="182" spans="1:11" ht="25.5" x14ac:dyDescent="0.2">
      <c r="A182" s="205" t="s">
        <v>158</v>
      </c>
      <c r="B182" s="205" t="s">
        <v>137</v>
      </c>
      <c r="C182" s="240">
        <v>72733</v>
      </c>
      <c r="D182" s="224" t="s">
        <v>159</v>
      </c>
      <c r="E182" s="205" t="s">
        <v>143</v>
      </c>
      <c r="F182" s="212">
        <v>1</v>
      </c>
      <c r="G182" s="206">
        <v>602.03</v>
      </c>
      <c r="H182" s="206">
        <v>792.93</v>
      </c>
      <c r="I182" s="212">
        <v>792.93</v>
      </c>
      <c r="J182" s="214">
        <f t="shared" si="4"/>
        <v>2.312871374541162E-4</v>
      </c>
      <c r="K182" s="215">
        <f t="shared" si="5"/>
        <v>0.99022824569088685</v>
      </c>
    </row>
    <row r="183" spans="1:11" x14ac:dyDescent="0.2">
      <c r="A183" s="205" t="s">
        <v>404</v>
      </c>
      <c r="B183" s="205" t="s">
        <v>120</v>
      </c>
      <c r="C183" s="240" t="s">
        <v>120</v>
      </c>
      <c r="D183" s="224" t="s">
        <v>405</v>
      </c>
      <c r="E183" s="205" t="s">
        <v>352</v>
      </c>
      <c r="F183" s="206">
        <v>2</v>
      </c>
      <c r="G183" s="206">
        <v>312.10000000000002</v>
      </c>
      <c r="H183" s="206">
        <v>382.32</v>
      </c>
      <c r="I183" s="211">
        <v>764.64</v>
      </c>
      <c r="J183" s="214">
        <f t="shared" si="4"/>
        <v>2.2303532062466474E-4</v>
      </c>
      <c r="K183" s="215">
        <f t="shared" si="5"/>
        <v>0.99045128101151148</v>
      </c>
    </row>
    <row r="184" spans="1:11" ht="38.25" x14ac:dyDescent="0.2">
      <c r="A184" s="205" t="s">
        <v>489</v>
      </c>
      <c r="B184" s="205" t="s">
        <v>137</v>
      </c>
      <c r="C184" s="240">
        <v>85188</v>
      </c>
      <c r="D184" s="224" t="s">
        <v>490</v>
      </c>
      <c r="E184" s="205" t="s">
        <v>352</v>
      </c>
      <c r="F184" s="212">
        <v>1</v>
      </c>
      <c r="G184" s="206">
        <v>569.66</v>
      </c>
      <c r="H184" s="206">
        <v>750.3</v>
      </c>
      <c r="I184" s="212">
        <v>750.3</v>
      </c>
      <c r="J184" s="214">
        <f t="shared" si="4"/>
        <v>2.1885253330284311E-4</v>
      </c>
      <c r="K184" s="215">
        <f t="shared" si="5"/>
        <v>0.99067013354481437</v>
      </c>
    </row>
    <row r="185" spans="1:11" x14ac:dyDescent="0.2">
      <c r="A185" s="205" t="s">
        <v>1224</v>
      </c>
      <c r="B185" s="205" t="s">
        <v>120</v>
      </c>
      <c r="C185" s="240" t="s">
        <v>120</v>
      </c>
      <c r="D185" s="224" t="s">
        <v>1138</v>
      </c>
      <c r="E185" s="205" t="s">
        <v>352</v>
      </c>
      <c r="F185" s="206">
        <v>50</v>
      </c>
      <c r="G185" s="206">
        <v>12.175000000000001</v>
      </c>
      <c r="H185" s="206">
        <v>14.91</v>
      </c>
      <c r="I185" s="206">
        <v>745.5</v>
      </c>
      <c r="J185" s="214">
        <f t="shared" si="4"/>
        <v>2.1745243712817481E-4</v>
      </c>
      <c r="K185" s="215">
        <f t="shared" si="5"/>
        <v>0.9908875859819426</v>
      </c>
    </row>
    <row r="186" spans="1:11" x14ac:dyDescent="0.2">
      <c r="A186" s="205" t="s">
        <v>1205</v>
      </c>
      <c r="B186" s="205" t="s">
        <v>120</v>
      </c>
      <c r="C186" s="240" t="s">
        <v>120</v>
      </c>
      <c r="D186" s="224" t="s">
        <v>1122</v>
      </c>
      <c r="E186" s="205" t="s">
        <v>1075</v>
      </c>
      <c r="F186" s="206">
        <v>18</v>
      </c>
      <c r="G186" s="206">
        <v>33.56</v>
      </c>
      <c r="H186" s="206">
        <v>41.11</v>
      </c>
      <c r="I186" s="206">
        <v>739.98</v>
      </c>
      <c r="J186" s="214">
        <f t="shared" si="4"/>
        <v>2.1584232652730622E-4</v>
      </c>
      <c r="K186" s="215">
        <f t="shared" si="5"/>
        <v>0.99110342830846987</v>
      </c>
    </row>
    <row r="187" spans="1:11" ht="38.25" x14ac:dyDescent="0.2">
      <c r="A187" s="205" t="s">
        <v>1051</v>
      </c>
      <c r="B187" s="205" t="s">
        <v>137</v>
      </c>
      <c r="C187" s="240">
        <v>79475</v>
      </c>
      <c r="D187" s="224" t="s">
        <v>327</v>
      </c>
      <c r="E187" s="205" t="s">
        <v>205</v>
      </c>
      <c r="F187" s="206">
        <v>1.84</v>
      </c>
      <c r="G187" s="206">
        <v>299.89999999999998</v>
      </c>
      <c r="H187" s="206">
        <v>395</v>
      </c>
      <c r="I187" s="206">
        <v>726.80000000000007</v>
      </c>
      <c r="J187" s="214">
        <f t="shared" si="4"/>
        <v>2.1199789578102944E-4</v>
      </c>
      <c r="K187" s="215">
        <f t="shared" si="5"/>
        <v>0.99131542620425095</v>
      </c>
    </row>
    <row r="188" spans="1:11" x14ac:dyDescent="0.2">
      <c r="A188" s="205" t="s">
        <v>378</v>
      </c>
      <c r="B188" s="205" t="s">
        <v>120</v>
      </c>
      <c r="C188" s="240" t="s">
        <v>120</v>
      </c>
      <c r="D188" s="224" t="s">
        <v>379</v>
      </c>
      <c r="E188" s="205" t="s">
        <v>352</v>
      </c>
      <c r="F188" s="206">
        <v>2</v>
      </c>
      <c r="G188" s="206">
        <v>295.68</v>
      </c>
      <c r="H188" s="206">
        <v>362.21</v>
      </c>
      <c r="I188" s="206">
        <v>724.42</v>
      </c>
      <c r="J188" s="214">
        <f t="shared" si="4"/>
        <v>2.1130368142775638E-4</v>
      </c>
      <c r="K188" s="215">
        <f t="shared" si="5"/>
        <v>0.99152672988567869</v>
      </c>
    </row>
    <row r="189" spans="1:11" x14ac:dyDescent="0.2">
      <c r="A189" s="205" t="s">
        <v>619</v>
      </c>
      <c r="B189" s="205" t="s">
        <v>120</v>
      </c>
      <c r="C189" s="240" t="s">
        <v>120</v>
      </c>
      <c r="D189" s="224" t="s">
        <v>379</v>
      </c>
      <c r="E189" s="205" t="s">
        <v>352</v>
      </c>
      <c r="F189" s="206">
        <v>2</v>
      </c>
      <c r="G189" s="206">
        <v>295.68</v>
      </c>
      <c r="H189" s="206">
        <v>362.21</v>
      </c>
      <c r="I189" s="206">
        <v>724.42</v>
      </c>
      <c r="J189" s="214">
        <f t="shared" si="4"/>
        <v>2.1130368142775638E-4</v>
      </c>
      <c r="K189" s="215">
        <f t="shared" si="5"/>
        <v>0.99173803356710644</v>
      </c>
    </row>
    <row r="190" spans="1:11" ht="38.25" x14ac:dyDescent="0.2">
      <c r="A190" s="205" t="s">
        <v>956</v>
      </c>
      <c r="B190" s="205" t="s">
        <v>137</v>
      </c>
      <c r="C190" s="240">
        <v>90820</v>
      </c>
      <c r="D190" s="224" t="s">
        <v>1264</v>
      </c>
      <c r="E190" s="205" t="s">
        <v>352</v>
      </c>
      <c r="F190" s="206">
        <v>2</v>
      </c>
      <c r="G190" s="206">
        <v>274.64999999999998</v>
      </c>
      <c r="H190" s="206">
        <v>361.74</v>
      </c>
      <c r="I190" s="206">
        <v>723.48</v>
      </c>
      <c r="J190" s="214">
        <f t="shared" si="4"/>
        <v>2.1102949592688384E-4</v>
      </c>
      <c r="K190" s="215">
        <f t="shared" si="5"/>
        <v>0.99194906306303332</v>
      </c>
    </row>
    <row r="191" spans="1:11" x14ac:dyDescent="0.2">
      <c r="A191" s="205" t="s">
        <v>398</v>
      </c>
      <c r="B191" s="205" t="s">
        <v>120</v>
      </c>
      <c r="C191" s="240" t="s">
        <v>120</v>
      </c>
      <c r="D191" s="224" t="s">
        <v>399</v>
      </c>
      <c r="E191" s="205" t="s">
        <v>94</v>
      </c>
      <c r="F191" s="206">
        <v>1</v>
      </c>
      <c r="G191" s="206">
        <v>586.23</v>
      </c>
      <c r="H191" s="206">
        <v>718.13</v>
      </c>
      <c r="I191" s="206">
        <v>718.13</v>
      </c>
      <c r="J191" s="214">
        <f t="shared" si="4"/>
        <v>2.0946897206553476E-4</v>
      </c>
      <c r="K191" s="215">
        <f t="shared" si="5"/>
        <v>0.99215853203509885</v>
      </c>
    </row>
    <row r="192" spans="1:11" x14ac:dyDescent="0.2">
      <c r="A192" s="205" t="s">
        <v>1217</v>
      </c>
      <c r="B192" s="205" t="s">
        <v>120</v>
      </c>
      <c r="C192" s="240" t="s">
        <v>120</v>
      </c>
      <c r="D192" s="224" t="s">
        <v>1132</v>
      </c>
      <c r="E192" s="205" t="s">
        <v>1078</v>
      </c>
      <c r="F192" s="206">
        <v>9</v>
      </c>
      <c r="G192" s="206">
        <v>64.760000000000005</v>
      </c>
      <c r="H192" s="206">
        <v>79.33</v>
      </c>
      <c r="I192" s="206">
        <v>713.97</v>
      </c>
      <c r="J192" s="214">
        <f t="shared" si="4"/>
        <v>2.0825555538082221E-4</v>
      </c>
      <c r="K192" s="215">
        <f t="shared" si="5"/>
        <v>0.99236678759047969</v>
      </c>
    </row>
    <row r="193" spans="1:11" x14ac:dyDescent="0.2">
      <c r="A193" s="205" t="s">
        <v>1338</v>
      </c>
      <c r="B193" s="205" t="s">
        <v>120</v>
      </c>
      <c r="C193" s="240" t="s">
        <v>120</v>
      </c>
      <c r="D193" s="224" t="s">
        <v>833</v>
      </c>
      <c r="E193" s="205" t="s">
        <v>143</v>
      </c>
      <c r="F193" s="206">
        <v>1</v>
      </c>
      <c r="G193" s="206">
        <v>536.20000000000005</v>
      </c>
      <c r="H193" s="206">
        <v>706.23</v>
      </c>
      <c r="I193" s="206">
        <v>706.23</v>
      </c>
      <c r="J193" s="214">
        <f t="shared" si="4"/>
        <v>2.0599790029916952E-4</v>
      </c>
      <c r="K193" s="215">
        <f t="shared" si="5"/>
        <v>0.99257278549077887</v>
      </c>
    </row>
    <row r="194" spans="1:11" ht="25.5" x14ac:dyDescent="0.2">
      <c r="A194" s="205" t="s">
        <v>700</v>
      </c>
      <c r="B194" s="205" t="s">
        <v>137</v>
      </c>
      <c r="C194" s="240">
        <v>73665</v>
      </c>
      <c r="D194" s="224" t="s">
        <v>1263</v>
      </c>
      <c r="E194" s="205" t="s">
        <v>94</v>
      </c>
      <c r="F194" s="213">
        <v>10.9</v>
      </c>
      <c r="G194" s="206">
        <v>49.18</v>
      </c>
      <c r="H194" s="206">
        <v>64.77</v>
      </c>
      <c r="I194" s="213">
        <v>705.99299999999994</v>
      </c>
      <c r="J194" s="214">
        <f t="shared" si="4"/>
        <v>2.0592877055054527E-4</v>
      </c>
      <c r="K194" s="215">
        <f t="shared" si="5"/>
        <v>0.99277871426132946</v>
      </c>
    </row>
    <row r="195" spans="1:11" x14ac:dyDescent="0.2">
      <c r="A195" s="205" t="s">
        <v>960</v>
      </c>
      <c r="B195" s="205" t="s">
        <v>137</v>
      </c>
      <c r="C195" s="240">
        <v>72116</v>
      </c>
      <c r="D195" s="224" t="s">
        <v>961</v>
      </c>
      <c r="E195" s="205" t="s">
        <v>140</v>
      </c>
      <c r="F195" s="212">
        <v>7.98</v>
      </c>
      <c r="G195" s="206">
        <v>67.16</v>
      </c>
      <c r="H195" s="206">
        <v>88.46</v>
      </c>
      <c r="I195" s="212">
        <v>705.91079999999999</v>
      </c>
      <c r="J195" s="214">
        <f t="shared" ref="J195:J258" si="6">I195/$I$338</f>
        <v>2.0590479390355409E-4</v>
      </c>
      <c r="K195" s="215">
        <f t="shared" si="5"/>
        <v>0.99298461905523305</v>
      </c>
    </row>
    <row r="196" spans="1:11" x14ac:dyDescent="0.2">
      <c r="A196" s="205" t="s">
        <v>882</v>
      </c>
      <c r="B196" s="205" t="s">
        <v>137</v>
      </c>
      <c r="C196" s="240" t="s">
        <v>883</v>
      </c>
      <c r="D196" s="224" t="s">
        <v>884</v>
      </c>
      <c r="E196" s="205" t="s">
        <v>179</v>
      </c>
      <c r="F196" s="212">
        <v>6.08</v>
      </c>
      <c r="G196" s="206">
        <v>85.73</v>
      </c>
      <c r="H196" s="206">
        <v>112.91</v>
      </c>
      <c r="I196" s="212">
        <v>686.49279999999999</v>
      </c>
      <c r="J196" s="214">
        <f t="shared" si="6"/>
        <v>2.0024082150361459E-4</v>
      </c>
      <c r="K196" s="215">
        <f t="shared" ref="K196:K248" si="7">J196+K195</f>
        <v>0.99318485987673666</v>
      </c>
    </row>
    <row r="197" spans="1:11" x14ac:dyDescent="0.2">
      <c r="A197" s="205" t="s">
        <v>885</v>
      </c>
      <c r="B197" s="205" t="s">
        <v>137</v>
      </c>
      <c r="C197" s="240">
        <v>7258</v>
      </c>
      <c r="D197" s="224" t="s">
        <v>1254</v>
      </c>
      <c r="E197" s="205" t="s">
        <v>886</v>
      </c>
      <c r="F197" s="206">
        <v>2</v>
      </c>
      <c r="G197" s="206">
        <v>260</v>
      </c>
      <c r="H197" s="206">
        <v>342.45</v>
      </c>
      <c r="I197" s="206">
        <v>684.9</v>
      </c>
      <c r="J197" s="214">
        <f t="shared" si="6"/>
        <v>1.9977622292298715E-4</v>
      </c>
      <c r="K197" s="215">
        <f t="shared" si="7"/>
        <v>0.99338463609965966</v>
      </c>
    </row>
    <row r="198" spans="1:11" ht="63.75" x14ac:dyDescent="0.2">
      <c r="A198" s="205" t="s">
        <v>983</v>
      </c>
      <c r="B198" s="205" t="s">
        <v>137</v>
      </c>
      <c r="C198" s="240" t="s">
        <v>984</v>
      </c>
      <c r="D198" s="224" t="s">
        <v>985</v>
      </c>
      <c r="E198" s="205" t="s">
        <v>352</v>
      </c>
      <c r="F198" s="206">
        <v>1</v>
      </c>
      <c r="G198" s="206">
        <v>483.53</v>
      </c>
      <c r="H198" s="206">
        <v>636.86</v>
      </c>
      <c r="I198" s="206">
        <v>636.86</v>
      </c>
      <c r="J198" s="214">
        <f t="shared" si="6"/>
        <v>1.8576359370818163E-4</v>
      </c>
      <c r="K198" s="215">
        <f t="shared" si="7"/>
        <v>0.9935703996933678</v>
      </c>
    </row>
    <row r="199" spans="1:11" ht="25.5" x14ac:dyDescent="0.2">
      <c r="A199" s="205" t="s">
        <v>974</v>
      </c>
      <c r="B199" s="205" t="s">
        <v>151</v>
      </c>
      <c r="C199" s="240" t="s">
        <v>975</v>
      </c>
      <c r="D199" s="224" t="s">
        <v>976</v>
      </c>
      <c r="E199" s="205" t="s">
        <v>352</v>
      </c>
      <c r="F199" s="206">
        <v>6</v>
      </c>
      <c r="G199" s="206">
        <v>71.05</v>
      </c>
      <c r="H199" s="206">
        <v>93.58</v>
      </c>
      <c r="I199" s="206">
        <v>561.48</v>
      </c>
      <c r="J199" s="214">
        <f t="shared" si="6"/>
        <v>1.6377625003182776E-4</v>
      </c>
      <c r="K199" s="215">
        <f t="shared" si="7"/>
        <v>0.99373417594339963</v>
      </c>
    </row>
    <row r="200" spans="1:11" ht="38.25" x14ac:dyDescent="0.2">
      <c r="A200" s="205" t="s">
        <v>937</v>
      </c>
      <c r="B200" s="205" t="s">
        <v>137</v>
      </c>
      <c r="C200" s="240" t="s">
        <v>938</v>
      </c>
      <c r="D200" s="224" t="s">
        <v>939</v>
      </c>
      <c r="E200" s="205" t="s">
        <v>140</v>
      </c>
      <c r="F200" s="212">
        <v>10.55</v>
      </c>
      <c r="G200" s="206">
        <v>39.869999999999997</v>
      </c>
      <c r="H200" s="206">
        <v>52.51</v>
      </c>
      <c r="I200" s="212">
        <v>553.98050000000001</v>
      </c>
      <c r="J200" s="214">
        <f t="shared" si="6"/>
        <v>1.6158874560226E-4</v>
      </c>
      <c r="K200" s="215">
        <f t="shared" si="7"/>
        <v>0.99389576468900187</v>
      </c>
    </row>
    <row r="201" spans="1:11" x14ac:dyDescent="0.2">
      <c r="A201" s="205" t="s">
        <v>725</v>
      </c>
      <c r="B201" s="205" t="s">
        <v>120</v>
      </c>
      <c r="C201" s="240" t="s">
        <v>120</v>
      </c>
      <c r="D201" s="224" t="s">
        <v>726</v>
      </c>
      <c r="E201" s="205" t="s">
        <v>352</v>
      </c>
      <c r="F201" s="212">
        <v>3</v>
      </c>
      <c r="G201" s="206">
        <v>147.54</v>
      </c>
      <c r="H201" s="206">
        <v>180.74</v>
      </c>
      <c r="I201" s="212">
        <v>542.22</v>
      </c>
      <c r="J201" s="214">
        <f t="shared" si="6"/>
        <v>1.5815836413097108E-4</v>
      </c>
      <c r="K201" s="215">
        <f t="shared" si="7"/>
        <v>0.99405392305313289</v>
      </c>
    </row>
    <row r="202" spans="1:11" ht="25.5" x14ac:dyDescent="0.2">
      <c r="A202" s="205" t="s">
        <v>986</v>
      </c>
      <c r="B202" s="205" t="s">
        <v>137</v>
      </c>
      <c r="C202" s="240">
        <v>86902</v>
      </c>
      <c r="D202" s="224" t="s">
        <v>987</v>
      </c>
      <c r="E202" s="205" t="s">
        <v>352</v>
      </c>
      <c r="F202" s="206">
        <v>2</v>
      </c>
      <c r="G202" s="206">
        <v>204.48</v>
      </c>
      <c r="H202" s="206">
        <v>269.32</v>
      </c>
      <c r="I202" s="206">
        <v>538.64</v>
      </c>
      <c r="J202" s="214">
        <f t="shared" si="6"/>
        <v>1.5711412573403093E-4</v>
      </c>
      <c r="K202" s="215">
        <f t="shared" si="7"/>
        <v>0.99421103717886694</v>
      </c>
    </row>
    <row r="203" spans="1:11" x14ac:dyDescent="0.2">
      <c r="A203" s="205" t="s">
        <v>733</v>
      </c>
      <c r="B203" s="205" t="s">
        <v>137</v>
      </c>
      <c r="C203" s="240">
        <v>9861</v>
      </c>
      <c r="D203" s="224" t="s">
        <v>734</v>
      </c>
      <c r="E203" s="205" t="s">
        <v>94</v>
      </c>
      <c r="F203" s="206">
        <v>5</v>
      </c>
      <c r="G203" s="206">
        <v>87.51</v>
      </c>
      <c r="H203" s="206">
        <v>107.2</v>
      </c>
      <c r="I203" s="206">
        <v>536</v>
      </c>
      <c r="J203" s="214">
        <f t="shared" si="6"/>
        <v>1.5634407283796336E-4</v>
      </c>
      <c r="K203" s="215">
        <f t="shared" si="7"/>
        <v>0.99436738125170487</v>
      </c>
    </row>
    <row r="204" spans="1:11" x14ac:dyDescent="0.2">
      <c r="A204" s="205" t="s">
        <v>879</v>
      </c>
      <c r="B204" s="205" t="s">
        <v>137</v>
      </c>
      <c r="C204" s="240" t="s">
        <v>880</v>
      </c>
      <c r="D204" s="224" t="s">
        <v>881</v>
      </c>
      <c r="E204" s="205" t="s">
        <v>205</v>
      </c>
      <c r="F204" s="206">
        <v>4.8</v>
      </c>
      <c r="G204" s="206">
        <v>83.44</v>
      </c>
      <c r="H204" s="206">
        <v>109.9</v>
      </c>
      <c r="I204" s="206">
        <v>527.52</v>
      </c>
      <c r="J204" s="214">
        <f t="shared" si="6"/>
        <v>1.5387056959604932E-4</v>
      </c>
      <c r="K204" s="215">
        <f t="shared" si="7"/>
        <v>0.99452125182130091</v>
      </c>
    </row>
    <row r="205" spans="1:11" ht="38.25" x14ac:dyDescent="0.2">
      <c r="A205" s="205" t="s">
        <v>1210</v>
      </c>
      <c r="B205" s="205" t="s">
        <v>137</v>
      </c>
      <c r="C205" s="240">
        <v>11837</v>
      </c>
      <c r="D205" s="224" t="s">
        <v>1306</v>
      </c>
      <c r="E205" s="205" t="s">
        <v>352</v>
      </c>
      <c r="F205" s="206">
        <v>15</v>
      </c>
      <c r="G205" s="206">
        <v>28.42</v>
      </c>
      <c r="H205" s="206">
        <v>34.81</v>
      </c>
      <c r="I205" s="206">
        <v>522.15000000000009</v>
      </c>
      <c r="J205" s="214">
        <f t="shared" si="6"/>
        <v>1.5230421200063915E-4</v>
      </c>
      <c r="K205" s="215">
        <f t="shared" si="7"/>
        <v>0.99467355603330154</v>
      </c>
    </row>
    <row r="206" spans="1:11" x14ac:dyDescent="0.2">
      <c r="A206" s="205" t="s">
        <v>414</v>
      </c>
      <c r="B206" s="205" t="s">
        <v>120</v>
      </c>
      <c r="C206" s="240" t="s">
        <v>120</v>
      </c>
      <c r="D206" s="224" t="s">
        <v>415</v>
      </c>
      <c r="E206" s="205" t="s">
        <v>352</v>
      </c>
      <c r="F206" s="212">
        <v>2</v>
      </c>
      <c r="G206" s="206">
        <v>208.07</v>
      </c>
      <c r="H206" s="206">
        <v>254.89</v>
      </c>
      <c r="I206" s="209">
        <v>509.78</v>
      </c>
      <c r="J206" s="214">
        <f t="shared" si="6"/>
        <v>1.4869604748383761E-4</v>
      </c>
      <c r="K206" s="215">
        <f t="shared" si="7"/>
        <v>0.99482225208078534</v>
      </c>
    </row>
    <row r="207" spans="1:11" x14ac:dyDescent="0.2">
      <c r="A207" s="205" t="s">
        <v>1221</v>
      </c>
      <c r="B207" s="205" t="s">
        <v>120</v>
      </c>
      <c r="C207" s="240" t="s">
        <v>120</v>
      </c>
      <c r="D207" s="224" t="s">
        <v>1136</v>
      </c>
      <c r="E207" s="205" t="s">
        <v>352</v>
      </c>
      <c r="F207" s="206">
        <v>39</v>
      </c>
      <c r="G207" s="206">
        <v>10</v>
      </c>
      <c r="H207" s="206">
        <v>12.25</v>
      </c>
      <c r="I207" s="206">
        <v>477.75</v>
      </c>
      <c r="J207" s="214">
        <f t="shared" si="6"/>
        <v>1.3935332238495707E-4</v>
      </c>
      <c r="K207" s="215">
        <f t="shared" si="7"/>
        <v>0.99496160540317025</v>
      </c>
    </row>
    <row r="208" spans="1:11" ht="25.5" x14ac:dyDescent="0.2">
      <c r="A208" s="205" t="s">
        <v>996</v>
      </c>
      <c r="B208" s="205" t="s">
        <v>137</v>
      </c>
      <c r="C208" s="240">
        <v>6893</v>
      </c>
      <c r="D208" s="224" t="s">
        <v>997</v>
      </c>
      <c r="E208" s="205" t="s">
        <v>140</v>
      </c>
      <c r="F208" s="212">
        <v>1.2949999999999999</v>
      </c>
      <c r="G208" s="206">
        <v>271.86</v>
      </c>
      <c r="H208" s="206">
        <v>358.07</v>
      </c>
      <c r="I208" s="212">
        <v>463.70064999999994</v>
      </c>
      <c r="J208" s="214">
        <f t="shared" si="6"/>
        <v>1.3525531380337863E-4</v>
      </c>
      <c r="K208" s="215">
        <f t="shared" si="7"/>
        <v>0.99509686071697367</v>
      </c>
    </row>
    <row r="209" spans="1:11" x14ac:dyDescent="0.2">
      <c r="A209" s="205" t="s">
        <v>1212</v>
      </c>
      <c r="B209" s="205" t="s">
        <v>120</v>
      </c>
      <c r="C209" s="240" t="s">
        <v>120</v>
      </c>
      <c r="D209" s="224" t="s">
        <v>1127</v>
      </c>
      <c r="E209" s="205" t="s">
        <v>1075</v>
      </c>
      <c r="F209" s="212">
        <v>12</v>
      </c>
      <c r="G209" s="206">
        <v>30.695</v>
      </c>
      <c r="H209" s="206">
        <v>37.6</v>
      </c>
      <c r="I209" s="212">
        <v>451.20000000000005</v>
      </c>
      <c r="J209" s="214">
        <f t="shared" si="6"/>
        <v>1.3160904041882292E-4</v>
      </c>
      <c r="K209" s="215">
        <f t="shared" si="7"/>
        <v>0.99522846975739254</v>
      </c>
    </row>
    <row r="210" spans="1:11" x14ac:dyDescent="0.2">
      <c r="A210" s="205" t="s">
        <v>1218</v>
      </c>
      <c r="B210" s="205" t="s">
        <v>120</v>
      </c>
      <c r="C210" s="240" t="s">
        <v>120</v>
      </c>
      <c r="D210" s="224" t="s">
        <v>1133</v>
      </c>
      <c r="E210" s="205" t="s">
        <v>1078</v>
      </c>
      <c r="F210" s="206">
        <v>12</v>
      </c>
      <c r="G210" s="206">
        <v>30.52</v>
      </c>
      <c r="H210" s="206">
        <v>37.39</v>
      </c>
      <c r="I210" s="206">
        <v>448.68</v>
      </c>
      <c r="J210" s="214">
        <f t="shared" si="6"/>
        <v>1.3087398992712201E-4</v>
      </c>
      <c r="K210" s="215">
        <f t="shared" si="7"/>
        <v>0.99535934374731971</v>
      </c>
    </row>
    <row r="211" spans="1:11" ht="25.5" x14ac:dyDescent="0.2">
      <c r="A211" s="205" t="s">
        <v>530</v>
      </c>
      <c r="B211" s="205" t="s">
        <v>170</v>
      </c>
      <c r="C211" s="240">
        <v>65000393</v>
      </c>
      <c r="D211" s="224" t="s">
        <v>531</v>
      </c>
      <c r="E211" s="205" t="s">
        <v>94</v>
      </c>
      <c r="F211" s="206">
        <v>56.2</v>
      </c>
      <c r="G211" s="206">
        <v>5.83</v>
      </c>
      <c r="H211" s="206">
        <v>7.68</v>
      </c>
      <c r="I211" s="206">
        <v>431.61599999999999</v>
      </c>
      <c r="J211" s="214">
        <f t="shared" si="6"/>
        <v>1.2589664802617611E-4</v>
      </c>
      <c r="K211" s="215">
        <f t="shared" si="7"/>
        <v>0.99548524039534592</v>
      </c>
    </row>
    <row r="212" spans="1:11" x14ac:dyDescent="0.2">
      <c r="A212" s="205" t="s">
        <v>412</v>
      </c>
      <c r="B212" s="205" t="s">
        <v>120</v>
      </c>
      <c r="C212" s="240" t="s">
        <v>120</v>
      </c>
      <c r="D212" s="224" t="s">
        <v>413</v>
      </c>
      <c r="E212" s="205" t="s">
        <v>352</v>
      </c>
      <c r="F212" s="206">
        <v>2</v>
      </c>
      <c r="G212" s="206">
        <v>175.56</v>
      </c>
      <c r="H212" s="206">
        <v>215.06</v>
      </c>
      <c r="I212" s="211">
        <v>430.12</v>
      </c>
      <c r="J212" s="214">
        <f t="shared" si="6"/>
        <v>1.2546028471840449E-4</v>
      </c>
      <c r="K212" s="215">
        <f t="shared" si="7"/>
        <v>0.9956107006800643</v>
      </c>
    </row>
    <row r="213" spans="1:11" ht="38.25" x14ac:dyDescent="0.2">
      <c r="A213" s="205" t="s">
        <v>1008</v>
      </c>
      <c r="B213" s="205" t="s">
        <v>137</v>
      </c>
      <c r="C213" s="240" t="s">
        <v>1009</v>
      </c>
      <c r="D213" s="224" t="s">
        <v>1010</v>
      </c>
      <c r="E213" s="205" t="s">
        <v>352</v>
      </c>
      <c r="F213" s="206">
        <v>1</v>
      </c>
      <c r="G213" s="206">
        <v>323.11</v>
      </c>
      <c r="H213" s="206">
        <v>425.57</v>
      </c>
      <c r="I213" s="206">
        <v>425.57</v>
      </c>
      <c r="J213" s="214">
        <f t="shared" si="6"/>
        <v>1.2413311021950012E-4</v>
      </c>
      <c r="K213" s="215">
        <f t="shared" si="7"/>
        <v>0.99573483379028382</v>
      </c>
    </row>
    <row r="214" spans="1:11" x14ac:dyDescent="0.2">
      <c r="A214" s="205" t="s">
        <v>1222</v>
      </c>
      <c r="B214" s="205" t="s">
        <v>120</v>
      </c>
      <c r="C214" s="240" t="s">
        <v>120</v>
      </c>
      <c r="D214" s="224" t="s">
        <v>1137</v>
      </c>
      <c r="E214" s="205" t="s">
        <v>352</v>
      </c>
      <c r="F214" s="206">
        <v>6</v>
      </c>
      <c r="G214" s="206">
        <v>55.82</v>
      </c>
      <c r="H214" s="206">
        <v>68.38</v>
      </c>
      <c r="I214" s="206">
        <v>410.28</v>
      </c>
      <c r="J214" s="214">
        <f t="shared" si="6"/>
        <v>1.1967322052977538E-4</v>
      </c>
      <c r="K214" s="215">
        <f t="shared" si="7"/>
        <v>0.99585450701081357</v>
      </c>
    </row>
    <row r="215" spans="1:11" x14ac:dyDescent="0.2">
      <c r="A215" s="205" t="s">
        <v>747</v>
      </c>
      <c r="B215" s="205" t="s">
        <v>137</v>
      </c>
      <c r="C215" s="240">
        <v>1952</v>
      </c>
      <c r="D215" s="224" t="s">
        <v>748</v>
      </c>
      <c r="E215" s="205" t="s">
        <v>352</v>
      </c>
      <c r="F215" s="206">
        <v>4</v>
      </c>
      <c r="G215" s="206">
        <v>82.93</v>
      </c>
      <c r="H215" s="206">
        <v>101.59</v>
      </c>
      <c r="I215" s="206">
        <v>406.36</v>
      </c>
      <c r="J215" s="214">
        <f t="shared" si="6"/>
        <v>1.1852980865379626E-4</v>
      </c>
      <c r="K215" s="215">
        <f t="shared" si="7"/>
        <v>0.99597303681946736</v>
      </c>
    </row>
    <row r="216" spans="1:11" x14ac:dyDescent="0.2">
      <c r="A216" s="205" t="s">
        <v>1175</v>
      </c>
      <c r="B216" s="205" t="s">
        <v>120</v>
      </c>
      <c r="C216" s="240" t="s">
        <v>120</v>
      </c>
      <c r="D216" s="224" t="s">
        <v>1093</v>
      </c>
      <c r="E216" s="205" t="s">
        <v>1075</v>
      </c>
      <c r="F216" s="206">
        <v>12</v>
      </c>
      <c r="G216" s="206">
        <v>26.78</v>
      </c>
      <c r="H216" s="206">
        <v>32.81</v>
      </c>
      <c r="I216" s="206">
        <v>393.72</v>
      </c>
      <c r="J216" s="214">
        <f t="shared" si="6"/>
        <v>1.1484288872716967E-4</v>
      </c>
      <c r="K216" s="215">
        <f t="shared" si="7"/>
        <v>0.99608787970819457</v>
      </c>
    </row>
    <row r="217" spans="1:11" ht="25.5" x14ac:dyDescent="0.2">
      <c r="A217" s="205" t="s">
        <v>1065</v>
      </c>
      <c r="B217" s="205" t="s">
        <v>137</v>
      </c>
      <c r="C217" s="240">
        <v>72132</v>
      </c>
      <c r="D217" s="224" t="s">
        <v>721</v>
      </c>
      <c r="E217" s="205" t="s">
        <v>140</v>
      </c>
      <c r="F217" s="206">
        <v>6</v>
      </c>
      <c r="G217" s="206">
        <v>49.61</v>
      </c>
      <c r="H217" s="206">
        <v>65.34</v>
      </c>
      <c r="I217" s="206">
        <v>392.04</v>
      </c>
      <c r="J217" s="214">
        <f t="shared" si="6"/>
        <v>1.1435285506603575E-4</v>
      </c>
      <c r="K217" s="215">
        <f t="shared" si="7"/>
        <v>0.99620223256326057</v>
      </c>
    </row>
    <row r="218" spans="1:11" x14ac:dyDescent="0.2">
      <c r="A218" s="205" t="s">
        <v>400</v>
      </c>
      <c r="B218" s="205" t="s">
        <v>120</v>
      </c>
      <c r="C218" s="240" t="s">
        <v>120</v>
      </c>
      <c r="D218" s="224" t="s">
        <v>401</v>
      </c>
      <c r="E218" s="205" t="s">
        <v>352</v>
      </c>
      <c r="F218" s="206">
        <v>2</v>
      </c>
      <c r="G218" s="206">
        <v>156.05000000000001</v>
      </c>
      <c r="H218" s="206">
        <v>191.16</v>
      </c>
      <c r="I218" s="211">
        <v>382.32</v>
      </c>
      <c r="J218" s="214">
        <f t="shared" si="6"/>
        <v>1.1151766031233237E-4</v>
      </c>
      <c r="K218" s="215">
        <f t="shared" si="7"/>
        <v>0.99631375022357294</v>
      </c>
    </row>
    <row r="219" spans="1:11" x14ac:dyDescent="0.2">
      <c r="A219" s="205" t="s">
        <v>1166</v>
      </c>
      <c r="B219" s="205" t="s">
        <v>120</v>
      </c>
      <c r="C219" s="240" t="s">
        <v>120</v>
      </c>
      <c r="D219" s="224" t="s">
        <v>1085</v>
      </c>
      <c r="E219" s="205" t="s">
        <v>1078</v>
      </c>
      <c r="F219" s="212">
        <v>1</v>
      </c>
      <c r="G219" s="206">
        <v>302</v>
      </c>
      <c r="H219" s="206">
        <v>369.95</v>
      </c>
      <c r="I219" s="212">
        <v>369.95</v>
      </c>
      <c r="J219" s="214">
        <f t="shared" si="6"/>
        <v>1.0790949579553086E-4</v>
      </c>
      <c r="K219" s="215">
        <f t="shared" si="7"/>
        <v>0.99642165971936847</v>
      </c>
    </row>
    <row r="220" spans="1:11" x14ac:dyDescent="0.2">
      <c r="A220" s="205" t="s">
        <v>1213</v>
      </c>
      <c r="B220" s="205" t="s">
        <v>120</v>
      </c>
      <c r="C220" s="240" t="s">
        <v>120</v>
      </c>
      <c r="D220" s="224" t="s">
        <v>1128</v>
      </c>
      <c r="E220" s="205" t="s">
        <v>1075</v>
      </c>
      <c r="F220" s="212">
        <v>9</v>
      </c>
      <c r="G220" s="206">
        <v>33.22</v>
      </c>
      <c r="H220" s="206">
        <v>40.69</v>
      </c>
      <c r="I220" s="212">
        <v>366.21</v>
      </c>
      <c r="J220" s="214">
        <f t="shared" si="6"/>
        <v>1.0681858752610179E-4</v>
      </c>
      <c r="K220" s="215">
        <f t="shared" si="7"/>
        <v>0.99652847830689462</v>
      </c>
    </row>
    <row r="221" spans="1:11" ht="38.25" x14ac:dyDescent="0.2">
      <c r="A221" s="205" t="s">
        <v>1231</v>
      </c>
      <c r="B221" s="205" t="s">
        <v>137</v>
      </c>
      <c r="C221" s="240">
        <v>439</v>
      </c>
      <c r="D221" s="224" t="s">
        <v>1312</v>
      </c>
      <c r="E221" s="205" t="s">
        <v>1078</v>
      </c>
      <c r="F221" s="212">
        <v>55</v>
      </c>
      <c r="G221" s="206">
        <v>5.42</v>
      </c>
      <c r="H221" s="206">
        <v>6.64</v>
      </c>
      <c r="I221" s="212">
        <v>365.2</v>
      </c>
      <c r="J221" s="214">
        <f t="shared" si="6"/>
        <v>1.0652398395601534E-4</v>
      </c>
      <c r="K221" s="215">
        <f t="shared" si="7"/>
        <v>0.99663500229085067</v>
      </c>
    </row>
    <row r="222" spans="1:11" x14ac:dyDescent="0.2">
      <c r="A222" s="205" t="s">
        <v>458</v>
      </c>
      <c r="B222" s="205" t="s">
        <v>120</v>
      </c>
      <c r="C222" s="240" t="s">
        <v>120</v>
      </c>
      <c r="D222" s="224" t="s">
        <v>459</v>
      </c>
      <c r="E222" s="205" t="s">
        <v>326</v>
      </c>
      <c r="F222" s="206">
        <v>2</v>
      </c>
      <c r="G222" s="206">
        <v>147.44</v>
      </c>
      <c r="H222" s="206">
        <v>180.61</v>
      </c>
      <c r="I222" s="206">
        <v>361.22</v>
      </c>
      <c r="J222" s="214">
        <f t="shared" si="6"/>
        <v>1.0536307087785286E-4</v>
      </c>
      <c r="K222" s="215">
        <f t="shared" si="7"/>
        <v>0.9967403653617285</v>
      </c>
    </row>
    <row r="223" spans="1:11" x14ac:dyDescent="0.2">
      <c r="A223" s="205" t="s">
        <v>356</v>
      </c>
      <c r="B223" s="205" t="s">
        <v>357</v>
      </c>
      <c r="C223" s="240" t="s">
        <v>357</v>
      </c>
      <c r="D223" s="224" t="s">
        <v>358</v>
      </c>
      <c r="E223" s="205" t="s">
        <v>187</v>
      </c>
      <c r="F223" s="206">
        <v>0.98</v>
      </c>
      <c r="G223" s="206">
        <v>271.75800000000004</v>
      </c>
      <c r="H223" s="206">
        <v>357.93</v>
      </c>
      <c r="I223" s="206">
        <v>350.77140000000003</v>
      </c>
      <c r="J223" s="214">
        <f t="shared" si="6"/>
        <v>1.0231535319230296E-4</v>
      </c>
      <c r="K223" s="215">
        <f t="shared" si="7"/>
        <v>0.99684268071492077</v>
      </c>
    </row>
    <row r="224" spans="1:11" x14ac:dyDescent="0.2">
      <c r="A224" s="205" t="s">
        <v>1211</v>
      </c>
      <c r="B224" s="205" t="s">
        <v>120</v>
      </c>
      <c r="C224" s="240" t="s">
        <v>120</v>
      </c>
      <c r="D224" s="224" t="s">
        <v>1126</v>
      </c>
      <c r="E224" s="205" t="s">
        <v>1075</v>
      </c>
      <c r="F224" s="206">
        <v>6</v>
      </c>
      <c r="G224" s="206">
        <v>47.37</v>
      </c>
      <c r="H224" s="206">
        <v>58.03</v>
      </c>
      <c r="I224" s="206">
        <v>348.18</v>
      </c>
      <c r="J224" s="214">
        <f t="shared" si="6"/>
        <v>1.015594762700039E-4</v>
      </c>
      <c r="K224" s="215">
        <f t="shared" si="7"/>
        <v>0.99694424019119077</v>
      </c>
    </row>
    <row r="225" spans="1:11" x14ac:dyDescent="0.2">
      <c r="A225" s="205" t="s">
        <v>545</v>
      </c>
      <c r="B225" s="205" t="s">
        <v>137</v>
      </c>
      <c r="C225" s="240">
        <v>36378</v>
      </c>
      <c r="D225" s="224" t="s">
        <v>546</v>
      </c>
      <c r="E225" s="205" t="s">
        <v>94</v>
      </c>
      <c r="F225" s="206">
        <v>18.2</v>
      </c>
      <c r="G225" s="206">
        <v>15.6</v>
      </c>
      <c r="H225" s="206">
        <v>19.11</v>
      </c>
      <c r="I225" s="206">
        <v>347.80199999999996</v>
      </c>
      <c r="J225" s="214">
        <f t="shared" si="6"/>
        <v>1.0144921869624874E-4</v>
      </c>
      <c r="K225" s="215">
        <f t="shared" si="7"/>
        <v>0.99704568940988703</v>
      </c>
    </row>
    <row r="226" spans="1:11" x14ac:dyDescent="0.2">
      <c r="A226" s="205" t="s">
        <v>462</v>
      </c>
      <c r="B226" s="205" t="s">
        <v>120</v>
      </c>
      <c r="C226" s="240" t="s">
        <v>120</v>
      </c>
      <c r="D226" s="224" t="s">
        <v>463</v>
      </c>
      <c r="E226" s="205" t="s">
        <v>326</v>
      </c>
      <c r="F226" s="212">
        <v>2</v>
      </c>
      <c r="G226" s="206">
        <v>137.5</v>
      </c>
      <c r="H226" s="206">
        <v>168.44</v>
      </c>
      <c r="I226" s="212">
        <v>336.88</v>
      </c>
      <c r="J226" s="214">
        <f t="shared" si="6"/>
        <v>9.8263416525472199E-5</v>
      </c>
      <c r="K226" s="215">
        <f t="shared" si="7"/>
        <v>0.99714395282641255</v>
      </c>
    </row>
    <row r="227" spans="1:11" x14ac:dyDescent="0.2">
      <c r="A227" s="205" t="s">
        <v>539</v>
      </c>
      <c r="B227" s="205" t="s">
        <v>120</v>
      </c>
      <c r="C227" s="240" t="s">
        <v>120</v>
      </c>
      <c r="D227" s="224" t="s">
        <v>540</v>
      </c>
      <c r="E227" s="205" t="s">
        <v>143</v>
      </c>
      <c r="F227" s="212">
        <v>1</v>
      </c>
      <c r="G227" s="206">
        <v>258.3</v>
      </c>
      <c r="H227" s="206">
        <v>316.42</v>
      </c>
      <c r="I227" s="212">
        <v>316.42</v>
      </c>
      <c r="J227" s="214">
        <f t="shared" si="6"/>
        <v>9.2295506580948451E-5</v>
      </c>
      <c r="K227" s="215">
        <f t="shared" si="7"/>
        <v>0.99723624833299351</v>
      </c>
    </row>
    <row r="228" spans="1:11" ht="25.5" x14ac:dyDescent="0.2">
      <c r="A228" s="205" t="s">
        <v>169</v>
      </c>
      <c r="B228" s="205" t="s">
        <v>170</v>
      </c>
      <c r="C228" s="240">
        <v>65000010</v>
      </c>
      <c r="D228" s="224" t="s">
        <v>171</v>
      </c>
      <c r="E228" s="205" t="s">
        <v>143</v>
      </c>
      <c r="F228" s="206">
        <v>360</v>
      </c>
      <c r="G228" s="206">
        <v>0.66</v>
      </c>
      <c r="H228" s="206">
        <v>0.87</v>
      </c>
      <c r="I228" s="206">
        <v>313.2</v>
      </c>
      <c r="J228" s="214">
        <f t="shared" si="6"/>
        <v>9.1356275397108436E-5</v>
      </c>
      <c r="K228" s="215">
        <f t="shared" si="7"/>
        <v>0.99732760460839065</v>
      </c>
    </row>
    <row r="229" spans="1:11" x14ac:dyDescent="0.2">
      <c r="A229" s="205" t="s">
        <v>406</v>
      </c>
      <c r="B229" s="205" t="s">
        <v>170</v>
      </c>
      <c r="C229" s="240">
        <v>35000199</v>
      </c>
      <c r="D229" s="224" t="s">
        <v>407</v>
      </c>
      <c r="E229" s="205" t="s">
        <v>352</v>
      </c>
      <c r="F229" s="213">
        <v>2</v>
      </c>
      <c r="G229" s="206">
        <v>126.84</v>
      </c>
      <c r="H229" s="206">
        <v>155.38</v>
      </c>
      <c r="I229" s="209">
        <v>310.76</v>
      </c>
      <c r="J229" s="214">
        <f t="shared" si="6"/>
        <v>9.0644559841652036E-5</v>
      </c>
      <c r="K229" s="215">
        <f t="shared" si="7"/>
        <v>0.9974182491682323</v>
      </c>
    </row>
    <row r="230" spans="1:11" x14ac:dyDescent="0.2">
      <c r="A230" s="205" t="s">
        <v>652</v>
      </c>
      <c r="B230" s="205" t="s">
        <v>137</v>
      </c>
      <c r="C230" s="240">
        <v>9893</v>
      </c>
      <c r="D230" s="224" t="s">
        <v>653</v>
      </c>
      <c r="E230" s="205" t="s">
        <v>352</v>
      </c>
      <c r="F230" s="212">
        <v>5</v>
      </c>
      <c r="G230" s="206">
        <v>48.76</v>
      </c>
      <c r="H230" s="206">
        <v>59.73</v>
      </c>
      <c r="I230" s="212">
        <v>298.64999999999998</v>
      </c>
      <c r="J230" s="214">
        <f t="shared" si="6"/>
        <v>8.7112233867645073E-5</v>
      </c>
      <c r="K230" s="215">
        <f t="shared" si="7"/>
        <v>0.99750536140209989</v>
      </c>
    </row>
    <row r="231" spans="1:11" ht="25.5" x14ac:dyDescent="0.2">
      <c r="A231" s="205" t="s">
        <v>656</v>
      </c>
      <c r="B231" s="205" t="s">
        <v>137</v>
      </c>
      <c r="C231" s="240">
        <v>10232</v>
      </c>
      <c r="D231" s="224" t="s">
        <v>657</v>
      </c>
      <c r="E231" s="205" t="s">
        <v>352</v>
      </c>
      <c r="F231" s="212">
        <v>2</v>
      </c>
      <c r="G231" s="206">
        <v>118.91</v>
      </c>
      <c r="H231" s="206">
        <v>145.66</v>
      </c>
      <c r="I231" s="212">
        <v>291.32</v>
      </c>
      <c r="J231" s="214">
        <f t="shared" si="6"/>
        <v>8.4974170334245315E-5</v>
      </c>
      <c r="K231" s="215">
        <f t="shared" si="7"/>
        <v>0.99759033557243415</v>
      </c>
    </row>
    <row r="232" spans="1:11" x14ac:dyDescent="0.2">
      <c r="A232" s="205" t="s">
        <v>1170</v>
      </c>
      <c r="B232" s="205" t="s">
        <v>120</v>
      </c>
      <c r="C232" s="240" t="s">
        <v>120</v>
      </c>
      <c r="D232" s="224" t="s">
        <v>1088</v>
      </c>
      <c r="E232" s="205" t="s">
        <v>48</v>
      </c>
      <c r="F232" s="212">
        <v>16.5</v>
      </c>
      <c r="G232" s="206">
        <v>12.52</v>
      </c>
      <c r="H232" s="206">
        <v>15.34</v>
      </c>
      <c r="I232" s="212">
        <v>253.10999999999999</v>
      </c>
      <c r="J232" s="214">
        <f t="shared" si="6"/>
        <v>7.3828821410479306E-5</v>
      </c>
      <c r="K232" s="215">
        <f t="shared" si="7"/>
        <v>0.99766416439384464</v>
      </c>
    </row>
    <row r="233" spans="1:11" ht="25.5" x14ac:dyDescent="0.2">
      <c r="A233" s="205" t="s">
        <v>1223</v>
      </c>
      <c r="B233" s="205" t="s">
        <v>137</v>
      </c>
      <c r="C233" s="240">
        <v>37590</v>
      </c>
      <c r="D233" s="224" t="s">
        <v>1307</v>
      </c>
      <c r="E233" s="205" t="s">
        <v>1075</v>
      </c>
      <c r="F233" s="212">
        <v>12</v>
      </c>
      <c r="G233" s="206">
        <v>17.190000000000001</v>
      </c>
      <c r="H233" s="206">
        <v>21.06</v>
      </c>
      <c r="I233" s="212">
        <v>252.71999999999997</v>
      </c>
      <c r="J233" s="214">
        <f t="shared" si="6"/>
        <v>7.3715063596287492E-5</v>
      </c>
      <c r="K233" s="215">
        <f t="shared" si="7"/>
        <v>0.99773787945744097</v>
      </c>
    </row>
    <row r="234" spans="1:11" x14ac:dyDescent="0.2">
      <c r="A234" s="205" t="s">
        <v>742</v>
      </c>
      <c r="B234" s="205" t="s">
        <v>137</v>
      </c>
      <c r="C234" s="240">
        <v>26047</v>
      </c>
      <c r="D234" s="224" t="s">
        <v>743</v>
      </c>
      <c r="E234" s="205" t="s">
        <v>352</v>
      </c>
      <c r="F234" s="206">
        <v>2</v>
      </c>
      <c r="G234" s="206">
        <v>101.87</v>
      </c>
      <c r="H234" s="206">
        <v>124.79</v>
      </c>
      <c r="I234" s="206">
        <v>249.58</v>
      </c>
      <c r="J234" s="214">
        <f t="shared" si="6"/>
        <v>7.2799167348691971E-5</v>
      </c>
      <c r="K234" s="215">
        <f t="shared" si="7"/>
        <v>0.99781067862478967</v>
      </c>
    </row>
    <row r="235" spans="1:11" x14ac:dyDescent="0.2">
      <c r="A235" s="205" t="s">
        <v>1164</v>
      </c>
      <c r="B235" s="205" t="s">
        <v>120</v>
      </c>
      <c r="C235" s="240" t="s">
        <v>120</v>
      </c>
      <c r="D235" s="224" t="s">
        <v>1083</v>
      </c>
      <c r="E235" s="205" t="s">
        <v>1075</v>
      </c>
      <c r="F235" s="206">
        <v>2</v>
      </c>
      <c r="G235" s="206">
        <v>100.24</v>
      </c>
      <c r="H235" s="206">
        <v>122.79</v>
      </c>
      <c r="I235" s="206">
        <v>245.58</v>
      </c>
      <c r="J235" s="214">
        <f t="shared" si="6"/>
        <v>7.1632420536468368E-5</v>
      </c>
      <c r="K235" s="215">
        <f t="shared" si="7"/>
        <v>0.9978823110453261</v>
      </c>
    </row>
    <row r="236" spans="1:11" x14ac:dyDescent="0.2">
      <c r="A236" s="205" t="s">
        <v>1157</v>
      </c>
      <c r="B236" s="205" t="s">
        <v>120</v>
      </c>
      <c r="C236" s="240" t="s">
        <v>120</v>
      </c>
      <c r="D236" s="224" t="s">
        <v>1076</v>
      </c>
      <c r="E236" s="205" t="s">
        <v>352</v>
      </c>
      <c r="F236" s="206">
        <v>20</v>
      </c>
      <c r="G236" s="206">
        <v>9.9</v>
      </c>
      <c r="H236" s="206">
        <v>12.13</v>
      </c>
      <c r="I236" s="206">
        <v>242.60000000000002</v>
      </c>
      <c r="J236" s="214">
        <f t="shared" si="6"/>
        <v>7.0763194161361779E-5</v>
      </c>
      <c r="K236" s="215">
        <f t="shared" si="7"/>
        <v>0.99795307423948743</v>
      </c>
    </row>
    <row r="237" spans="1:11" x14ac:dyDescent="0.2">
      <c r="A237" s="205" t="s">
        <v>837</v>
      </c>
      <c r="B237" s="205" t="s">
        <v>120</v>
      </c>
      <c r="C237" s="240" t="s">
        <v>120</v>
      </c>
      <c r="D237" s="224" t="s">
        <v>838</v>
      </c>
      <c r="E237" s="205" t="s">
        <v>352</v>
      </c>
      <c r="F237" s="206">
        <v>1</v>
      </c>
      <c r="G237" s="206">
        <v>195.05</v>
      </c>
      <c r="H237" s="206">
        <v>238.94</v>
      </c>
      <c r="I237" s="206">
        <v>238.94</v>
      </c>
      <c r="J237" s="214">
        <f t="shared" si="6"/>
        <v>6.9695620828177173E-5</v>
      </c>
      <c r="K237" s="215">
        <f t="shared" si="7"/>
        <v>0.99802276986031557</v>
      </c>
    </row>
    <row r="238" spans="1:11" x14ac:dyDescent="0.2">
      <c r="A238" s="205" t="s">
        <v>744</v>
      </c>
      <c r="B238" s="205" t="s">
        <v>137</v>
      </c>
      <c r="C238" s="240">
        <v>20174</v>
      </c>
      <c r="D238" s="224" t="s">
        <v>745</v>
      </c>
      <c r="E238" s="205" t="s">
        <v>352</v>
      </c>
      <c r="F238" s="206">
        <v>4</v>
      </c>
      <c r="G238" s="206">
        <v>47.95</v>
      </c>
      <c r="H238" s="206">
        <v>58.74</v>
      </c>
      <c r="I238" s="206">
        <v>234.96</v>
      </c>
      <c r="J238" s="214">
        <f t="shared" si="6"/>
        <v>6.8534707750014687E-5</v>
      </c>
      <c r="K238" s="215">
        <f t="shared" si="7"/>
        <v>0.99809130456806561</v>
      </c>
    </row>
    <row r="239" spans="1:11" x14ac:dyDescent="0.2">
      <c r="A239" s="205" t="s">
        <v>1167</v>
      </c>
      <c r="B239" s="205" t="s">
        <v>137</v>
      </c>
      <c r="C239" s="240">
        <v>25002</v>
      </c>
      <c r="D239" s="224" t="s">
        <v>1302</v>
      </c>
      <c r="E239" s="205" t="s">
        <v>1086</v>
      </c>
      <c r="F239" s="212">
        <v>8.2799999999999994</v>
      </c>
      <c r="G239" s="206">
        <v>22.78</v>
      </c>
      <c r="H239" s="206">
        <v>27.91</v>
      </c>
      <c r="I239" s="212">
        <v>231.09479999999999</v>
      </c>
      <c r="J239" s="214">
        <f t="shared" si="6"/>
        <v>6.7407280305363014E-5</v>
      </c>
      <c r="K239" s="215">
        <f t="shared" si="7"/>
        <v>0.99815871184837102</v>
      </c>
    </row>
    <row r="240" spans="1:11" x14ac:dyDescent="0.2">
      <c r="A240" s="205" t="s">
        <v>651</v>
      </c>
      <c r="B240" s="205" t="s">
        <v>137</v>
      </c>
      <c r="C240" s="240">
        <v>1930</v>
      </c>
      <c r="D240" s="224" t="s">
        <v>548</v>
      </c>
      <c r="E240" s="205" t="s">
        <v>352</v>
      </c>
      <c r="F240" s="212">
        <v>4</v>
      </c>
      <c r="G240" s="206">
        <v>46.82</v>
      </c>
      <c r="H240" s="206">
        <v>57.35</v>
      </c>
      <c r="I240" s="213">
        <v>229.4</v>
      </c>
      <c r="J240" s="214">
        <f t="shared" si="6"/>
        <v>6.6912929681023882E-5</v>
      </c>
      <c r="K240" s="215">
        <f t="shared" si="7"/>
        <v>0.99822562477805199</v>
      </c>
    </row>
    <row r="241" spans="1:11" ht="51" x14ac:dyDescent="0.2">
      <c r="A241" s="205" t="s">
        <v>813</v>
      </c>
      <c r="B241" s="205" t="s">
        <v>137</v>
      </c>
      <c r="C241" s="240">
        <v>90094</v>
      </c>
      <c r="D241" s="224" t="s">
        <v>301</v>
      </c>
      <c r="E241" s="205" t="s">
        <v>179</v>
      </c>
      <c r="F241" s="212">
        <v>54.64</v>
      </c>
      <c r="G241" s="206">
        <v>3.18</v>
      </c>
      <c r="H241" s="206">
        <v>4.1900000000000004</v>
      </c>
      <c r="I241" s="212">
        <v>228.94</v>
      </c>
      <c r="J241" s="214">
        <f t="shared" si="6"/>
        <v>6.677875379761816E-5</v>
      </c>
      <c r="K241" s="215">
        <f t="shared" si="7"/>
        <v>0.99829240353184956</v>
      </c>
    </row>
    <row r="242" spans="1:11" x14ac:dyDescent="0.2">
      <c r="A242" s="205" t="s">
        <v>701</v>
      </c>
      <c r="B242" s="205" t="s">
        <v>170</v>
      </c>
      <c r="C242" s="240">
        <v>65000113</v>
      </c>
      <c r="D242" s="224" t="s">
        <v>702</v>
      </c>
      <c r="E242" s="205" t="s">
        <v>179</v>
      </c>
      <c r="F242" s="212">
        <v>1.18</v>
      </c>
      <c r="G242" s="206">
        <v>143.5</v>
      </c>
      <c r="H242" s="206">
        <v>189</v>
      </c>
      <c r="I242" s="212">
        <v>223.01999999999998</v>
      </c>
      <c r="J242" s="214">
        <f t="shared" si="6"/>
        <v>6.5051968515527215E-5</v>
      </c>
      <c r="K242" s="215">
        <f t="shared" si="7"/>
        <v>0.99835745550036503</v>
      </c>
    </row>
    <row r="243" spans="1:11" x14ac:dyDescent="0.2">
      <c r="A243" s="205" t="s">
        <v>658</v>
      </c>
      <c r="B243" s="205" t="s">
        <v>137</v>
      </c>
      <c r="C243" s="240">
        <v>6028</v>
      </c>
      <c r="D243" s="224" t="s">
        <v>659</v>
      </c>
      <c r="E243" s="205" t="s">
        <v>352</v>
      </c>
      <c r="F243" s="212">
        <v>3</v>
      </c>
      <c r="G243" s="206">
        <v>58.77</v>
      </c>
      <c r="H243" s="206">
        <v>71.989999999999995</v>
      </c>
      <c r="I243" s="212">
        <v>215.96999999999997</v>
      </c>
      <c r="J243" s="214">
        <f t="shared" si="6"/>
        <v>6.2995577258983103E-5</v>
      </c>
      <c r="K243" s="215">
        <f t="shared" si="7"/>
        <v>0.998420451077624</v>
      </c>
    </row>
    <row r="244" spans="1:11" x14ac:dyDescent="0.2">
      <c r="A244" s="205" t="s">
        <v>1240</v>
      </c>
      <c r="B244" s="205" t="s">
        <v>120</v>
      </c>
      <c r="C244" s="240" t="s">
        <v>120</v>
      </c>
      <c r="D244" s="224" t="s">
        <v>1143</v>
      </c>
      <c r="E244" s="205" t="s">
        <v>1078</v>
      </c>
      <c r="F244" s="212">
        <v>9</v>
      </c>
      <c r="G244" s="206">
        <v>19.079999999999998</v>
      </c>
      <c r="H244" s="206">
        <v>23.37</v>
      </c>
      <c r="I244" s="212">
        <v>210.33</v>
      </c>
      <c r="J244" s="214">
        <f t="shared" si="6"/>
        <v>6.1350464253747832E-5</v>
      </c>
      <c r="K244" s="215">
        <f t="shared" si="7"/>
        <v>0.99848180154187771</v>
      </c>
    </row>
    <row r="245" spans="1:11" ht="51" x14ac:dyDescent="0.2">
      <c r="A245" s="205" t="s">
        <v>814</v>
      </c>
      <c r="B245" s="205" t="s">
        <v>137</v>
      </c>
      <c r="C245" s="240">
        <v>90096</v>
      </c>
      <c r="D245" s="224" t="s">
        <v>303</v>
      </c>
      <c r="E245" s="205" t="s">
        <v>179</v>
      </c>
      <c r="F245" s="206">
        <v>67.489999999999995</v>
      </c>
      <c r="G245" s="206">
        <v>2.19</v>
      </c>
      <c r="H245" s="206">
        <v>2.88</v>
      </c>
      <c r="I245" s="206">
        <v>194.37</v>
      </c>
      <c r="J245" s="214">
        <f t="shared" si="6"/>
        <v>5.6695144472975634E-5</v>
      </c>
      <c r="K245" s="215">
        <f t="shared" si="7"/>
        <v>0.99853849668635064</v>
      </c>
    </row>
    <row r="246" spans="1:11" ht="25.5" x14ac:dyDescent="0.2">
      <c r="A246" s="205" t="s">
        <v>977</v>
      </c>
      <c r="B246" s="205" t="s">
        <v>151</v>
      </c>
      <c r="C246" s="240" t="s">
        <v>978</v>
      </c>
      <c r="D246" s="224" t="s">
        <v>979</v>
      </c>
      <c r="E246" s="205" t="s">
        <v>352</v>
      </c>
      <c r="F246" s="212">
        <v>2</v>
      </c>
      <c r="G246" s="206">
        <v>71.239999999999995</v>
      </c>
      <c r="H246" s="206">
        <v>93.83</v>
      </c>
      <c r="I246" s="212">
        <v>187.66</v>
      </c>
      <c r="J246" s="214">
        <f t="shared" si="6"/>
        <v>5.4737926695470531E-5</v>
      </c>
      <c r="K246" s="215">
        <f t="shared" si="7"/>
        <v>0.99859323461304617</v>
      </c>
    </row>
    <row r="247" spans="1:11" x14ac:dyDescent="0.2">
      <c r="A247" s="205" t="s">
        <v>647</v>
      </c>
      <c r="B247" s="205" t="s">
        <v>137</v>
      </c>
      <c r="C247" s="240">
        <v>9860</v>
      </c>
      <c r="D247" s="224" t="s">
        <v>648</v>
      </c>
      <c r="E247" s="205" t="s">
        <v>94</v>
      </c>
      <c r="F247" s="212">
        <v>7.6</v>
      </c>
      <c r="G247" s="206">
        <v>19.170000000000002</v>
      </c>
      <c r="H247" s="206">
        <v>23.48</v>
      </c>
      <c r="I247" s="212">
        <v>178.44800000000001</v>
      </c>
      <c r="J247" s="214">
        <f t="shared" si="6"/>
        <v>5.205090878691957E-5</v>
      </c>
      <c r="K247" s="215">
        <f t="shared" si="7"/>
        <v>0.99864528552183307</v>
      </c>
    </row>
    <row r="248" spans="1:11" x14ac:dyDescent="0.2">
      <c r="A248" s="205" t="s">
        <v>1243</v>
      </c>
      <c r="B248" s="205" t="s">
        <v>120</v>
      </c>
      <c r="C248" s="240" t="s">
        <v>120</v>
      </c>
      <c r="D248" s="224" t="s">
        <v>1145</v>
      </c>
      <c r="E248" s="205" t="s">
        <v>1075</v>
      </c>
      <c r="F248" s="212">
        <v>6</v>
      </c>
      <c r="G248" s="206">
        <v>23.3</v>
      </c>
      <c r="H248" s="206">
        <v>28.54</v>
      </c>
      <c r="I248" s="212">
        <v>171.24</v>
      </c>
      <c r="J248" s="214">
        <f t="shared" si="6"/>
        <v>4.9948431031292625E-5</v>
      </c>
      <c r="K248" s="215">
        <f t="shared" si="7"/>
        <v>0.99869523395286441</v>
      </c>
    </row>
    <row r="249" spans="1:11" ht="25.5" x14ac:dyDescent="0.2">
      <c r="A249" s="205" t="s">
        <v>1011</v>
      </c>
      <c r="B249" s="205" t="s">
        <v>137</v>
      </c>
      <c r="C249" s="240" t="s">
        <v>1012</v>
      </c>
      <c r="D249" s="224" t="s">
        <v>1013</v>
      </c>
      <c r="E249" s="205" t="s">
        <v>352</v>
      </c>
      <c r="F249" s="206">
        <v>8</v>
      </c>
      <c r="G249" s="206">
        <v>13.37</v>
      </c>
      <c r="H249" s="206">
        <v>17.61</v>
      </c>
      <c r="I249" s="206">
        <v>140.88</v>
      </c>
      <c r="J249" s="214">
        <f t="shared" si="6"/>
        <v>4.1092822726515447E-5</v>
      </c>
      <c r="K249" s="215">
        <f>J249+K248</f>
        <v>0.99873632677559088</v>
      </c>
    </row>
    <row r="250" spans="1:11" x14ac:dyDescent="0.2">
      <c r="A250" s="205" t="s">
        <v>1209</v>
      </c>
      <c r="B250" s="205" t="s">
        <v>120</v>
      </c>
      <c r="C250" s="240" t="s">
        <v>120</v>
      </c>
      <c r="D250" s="224" t="s">
        <v>1125</v>
      </c>
      <c r="E250" s="205" t="s">
        <v>1075</v>
      </c>
      <c r="F250" s="206">
        <v>12</v>
      </c>
      <c r="G250" s="206">
        <v>9.39</v>
      </c>
      <c r="H250" s="206">
        <v>11.5</v>
      </c>
      <c r="I250" s="206">
        <v>138</v>
      </c>
      <c r="J250" s="214">
        <f t="shared" si="6"/>
        <v>4.0252765021714448E-5</v>
      </c>
      <c r="K250" s="215">
        <f t="shared" ref="K250:K313" si="8">J250+K249</f>
        <v>0.99877657954061261</v>
      </c>
    </row>
    <row r="251" spans="1:11" x14ac:dyDescent="0.2">
      <c r="A251" s="205" t="s">
        <v>1225</v>
      </c>
      <c r="B251" s="205" t="s">
        <v>120</v>
      </c>
      <c r="C251" s="240" t="s">
        <v>120</v>
      </c>
      <c r="D251" s="224" t="s">
        <v>1139</v>
      </c>
      <c r="E251" s="205" t="s">
        <v>1075</v>
      </c>
      <c r="F251" s="206">
        <v>41</v>
      </c>
      <c r="G251" s="206">
        <v>2.69</v>
      </c>
      <c r="H251" s="206">
        <v>3.3</v>
      </c>
      <c r="I251" s="206">
        <v>135.29999999999998</v>
      </c>
      <c r="J251" s="214">
        <f t="shared" si="6"/>
        <v>3.9465210923463512E-5</v>
      </c>
      <c r="K251" s="215">
        <f t="shared" si="8"/>
        <v>0.99881604475153607</v>
      </c>
    </row>
    <row r="252" spans="1:11" ht="25.5" x14ac:dyDescent="0.2">
      <c r="A252" s="205" t="s">
        <v>971</v>
      </c>
      <c r="B252" s="205" t="s">
        <v>151</v>
      </c>
      <c r="C252" s="240" t="s">
        <v>972</v>
      </c>
      <c r="D252" s="224" t="s">
        <v>973</v>
      </c>
      <c r="E252" s="205" t="s">
        <v>352</v>
      </c>
      <c r="F252" s="212">
        <v>2</v>
      </c>
      <c r="G252" s="206">
        <v>48.76</v>
      </c>
      <c r="H252" s="206">
        <v>64.22</v>
      </c>
      <c r="I252" s="212">
        <v>128.44</v>
      </c>
      <c r="J252" s="214">
        <f t="shared" si="6"/>
        <v>3.7464240140500027E-5</v>
      </c>
      <c r="K252" s="215">
        <f t="shared" si="8"/>
        <v>0.99885350899167658</v>
      </c>
    </row>
    <row r="253" spans="1:11" x14ac:dyDescent="0.2">
      <c r="A253" s="205" t="s">
        <v>1235</v>
      </c>
      <c r="B253" s="205" t="s">
        <v>120</v>
      </c>
      <c r="C253" s="240" t="s">
        <v>120</v>
      </c>
      <c r="D253" s="224" t="s">
        <v>1140</v>
      </c>
      <c r="E253" s="205" t="s">
        <v>1078</v>
      </c>
      <c r="F253" s="206">
        <v>8</v>
      </c>
      <c r="G253" s="206">
        <v>12.525</v>
      </c>
      <c r="H253" s="206">
        <v>15.34</v>
      </c>
      <c r="I253" s="206">
        <v>122.72</v>
      </c>
      <c r="J253" s="214">
        <f t="shared" si="6"/>
        <v>3.5795792199020269E-5</v>
      </c>
      <c r="K253" s="215">
        <f t="shared" si="8"/>
        <v>0.99888930478387561</v>
      </c>
    </row>
    <row r="254" spans="1:11" x14ac:dyDescent="0.2">
      <c r="A254" s="205" t="s">
        <v>662</v>
      </c>
      <c r="B254" s="205" t="s">
        <v>137</v>
      </c>
      <c r="C254" s="240">
        <v>9893</v>
      </c>
      <c r="D254" s="224" t="s">
        <v>663</v>
      </c>
      <c r="E254" s="205" t="s">
        <v>352</v>
      </c>
      <c r="F254" s="206">
        <v>2</v>
      </c>
      <c r="G254" s="206">
        <v>48.76</v>
      </c>
      <c r="H254" s="206">
        <v>59.73</v>
      </c>
      <c r="I254" s="206">
        <v>119.46</v>
      </c>
      <c r="J254" s="214">
        <f t="shared" si="6"/>
        <v>3.4844893547058028E-5</v>
      </c>
      <c r="K254" s="215">
        <f t="shared" si="8"/>
        <v>0.99892414967742271</v>
      </c>
    </row>
    <row r="255" spans="1:11" x14ac:dyDescent="0.2">
      <c r="A255" s="205" t="s">
        <v>1188</v>
      </c>
      <c r="B255" s="205" t="s">
        <v>120</v>
      </c>
      <c r="C255" s="240" t="s">
        <v>120</v>
      </c>
      <c r="D255" s="224" t="s">
        <v>1105</v>
      </c>
      <c r="E255" s="205" t="s">
        <v>1075</v>
      </c>
      <c r="F255" s="212">
        <v>6</v>
      </c>
      <c r="G255" s="206">
        <v>15.475</v>
      </c>
      <c r="H255" s="206">
        <v>18.96</v>
      </c>
      <c r="I255" s="212">
        <v>113.76</v>
      </c>
      <c r="J255" s="214">
        <f t="shared" si="6"/>
        <v>3.3182279339639393E-5</v>
      </c>
      <c r="K255" s="215">
        <f t="shared" si="8"/>
        <v>0.9989573319567624</v>
      </c>
    </row>
    <row r="256" spans="1:11" x14ac:dyDescent="0.2">
      <c r="A256" s="205" t="s">
        <v>654</v>
      </c>
      <c r="B256" s="205" t="s">
        <v>137</v>
      </c>
      <c r="C256" s="240">
        <v>4213</v>
      </c>
      <c r="D256" s="224" t="s">
        <v>655</v>
      </c>
      <c r="E256" s="205" t="s">
        <v>352</v>
      </c>
      <c r="F256" s="212">
        <v>10</v>
      </c>
      <c r="G256" s="206">
        <v>9.2100000000000009</v>
      </c>
      <c r="H256" s="206">
        <v>11.28</v>
      </c>
      <c r="I256" s="212">
        <v>112.8</v>
      </c>
      <c r="J256" s="214">
        <f t="shared" si="6"/>
        <v>3.2902260104705723E-5</v>
      </c>
      <c r="K256" s="215">
        <f t="shared" si="8"/>
        <v>0.99899023421686706</v>
      </c>
    </row>
    <row r="257" spans="1:11" x14ac:dyDescent="0.2">
      <c r="A257" s="205" t="s">
        <v>1187</v>
      </c>
      <c r="B257" s="205" t="s">
        <v>120</v>
      </c>
      <c r="C257" s="240" t="s">
        <v>120</v>
      </c>
      <c r="D257" s="224" t="s">
        <v>1104</v>
      </c>
      <c r="E257" s="205" t="s">
        <v>1078</v>
      </c>
      <c r="F257" s="212">
        <v>4</v>
      </c>
      <c r="G257" s="206">
        <v>21.91</v>
      </c>
      <c r="H257" s="206">
        <v>26.84</v>
      </c>
      <c r="I257" s="212">
        <v>107.36</v>
      </c>
      <c r="J257" s="214">
        <f t="shared" si="6"/>
        <v>3.1315484440081617E-5</v>
      </c>
      <c r="K257" s="215">
        <f t="shared" si="8"/>
        <v>0.99902154970130719</v>
      </c>
    </row>
    <row r="258" spans="1:11" ht="25.5" x14ac:dyDescent="0.2">
      <c r="A258" s="205" t="s">
        <v>949</v>
      </c>
      <c r="B258" s="205" t="s">
        <v>137</v>
      </c>
      <c r="C258" s="240" t="s">
        <v>950</v>
      </c>
      <c r="D258" s="224" t="s">
        <v>951</v>
      </c>
      <c r="E258" s="205" t="s">
        <v>140</v>
      </c>
      <c r="F258" s="206">
        <v>4.32</v>
      </c>
      <c r="G258" s="206">
        <v>18.71</v>
      </c>
      <c r="H258" s="206">
        <v>24.64</v>
      </c>
      <c r="I258" s="206">
        <v>106.44480000000001</v>
      </c>
      <c r="J258" s="214">
        <f t="shared" si="6"/>
        <v>3.1048532769444858E-5</v>
      </c>
      <c r="K258" s="215">
        <f t="shared" si="8"/>
        <v>0.99905259823407666</v>
      </c>
    </row>
    <row r="259" spans="1:11" x14ac:dyDescent="0.2">
      <c r="A259" s="205" t="s">
        <v>396</v>
      </c>
      <c r="B259" s="205" t="s">
        <v>120</v>
      </c>
      <c r="C259" s="240" t="s">
        <v>120</v>
      </c>
      <c r="D259" s="224" t="s">
        <v>397</v>
      </c>
      <c r="E259" s="205" t="s">
        <v>352</v>
      </c>
      <c r="F259" s="212">
        <v>1</v>
      </c>
      <c r="G259" s="206">
        <v>78.23</v>
      </c>
      <c r="H259" s="206">
        <v>95.83</v>
      </c>
      <c r="I259" s="212">
        <v>95.83</v>
      </c>
      <c r="J259" s="214">
        <f t="shared" ref="J259:J322" si="9">I259/$I$338</f>
        <v>2.795233675384707E-5</v>
      </c>
      <c r="K259" s="215">
        <f t="shared" si="8"/>
        <v>0.99908055057083056</v>
      </c>
    </row>
    <row r="260" spans="1:11" x14ac:dyDescent="0.2">
      <c r="A260" s="205" t="s">
        <v>628</v>
      </c>
      <c r="B260" s="205" t="s">
        <v>120</v>
      </c>
      <c r="C260" s="240" t="s">
        <v>120</v>
      </c>
      <c r="D260" s="224" t="s">
        <v>397</v>
      </c>
      <c r="E260" s="205" t="s">
        <v>352</v>
      </c>
      <c r="F260" s="206">
        <v>1</v>
      </c>
      <c r="G260" s="206">
        <v>78.23</v>
      </c>
      <c r="H260" s="206">
        <v>95.83</v>
      </c>
      <c r="I260" s="206">
        <v>95.83</v>
      </c>
      <c r="J260" s="214">
        <f t="shared" si="9"/>
        <v>2.795233675384707E-5</v>
      </c>
      <c r="K260" s="215">
        <f t="shared" si="8"/>
        <v>0.99910850290758446</v>
      </c>
    </row>
    <row r="261" spans="1:11" x14ac:dyDescent="0.2">
      <c r="A261" s="205" t="s">
        <v>1165</v>
      </c>
      <c r="B261" s="205" t="s">
        <v>120</v>
      </c>
      <c r="C261" s="240" t="s">
        <v>120</v>
      </c>
      <c r="D261" s="224" t="s">
        <v>1084</v>
      </c>
      <c r="E261" s="205" t="s">
        <v>352</v>
      </c>
      <c r="F261" s="206">
        <v>1</v>
      </c>
      <c r="G261" s="206">
        <v>77.45</v>
      </c>
      <c r="H261" s="206">
        <v>94.88</v>
      </c>
      <c r="I261" s="206">
        <v>94.88</v>
      </c>
      <c r="J261" s="214">
        <f t="shared" si="9"/>
        <v>2.7675234385943961E-5</v>
      </c>
      <c r="K261" s="215">
        <f t="shared" si="8"/>
        <v>0.99913617814197042</v>
      </c>
    </row>
    <row r="262" spans="1:11" x14ac:dyDescent="0.2">
      <c r="A262" s="205" t="s">
        <v>735</v>
      </c>
      <c r="B262" s="205" t="s">
        <v>137</v>
      </c>
      <c r="C262" s="240">
        <v>3510</v>
      </c>
      <c r="D262" s="224" t="s">
        <v>736</v>
      </c>
      <c r="E262" s="205" t="s">
        <v>352</v>
      </c>
      <c r="F262" s="206">
        <v>8</v>
      </c>
      <c r="G262" s="206">
        <v>9.1199999999999992</v>
      </c>
      <c r="H262" s="206">
        <v>11.17</v>
      </c>
      <c r="I262" s="206">
        <v>89.36</v>
      </c>
      <c r="J262" s="214">
        <f t="shared" si="9"/>
        <v>2.6065123785075386E-5</v>
      </c>
      <c r="K262" s="215">
        <f t="shared" si="8"/>
        <v>0.99916224326575553</v>
      </c>
    </row>
    <row r="263" spans="1:11" x14ac:dyDescent="0.2">
      <c r="A263" s="205" t="s">
        <v>1173</v>
      </c>
      <c r="B263" s="205" t="s">
        <v>120</v>
      </c>
      <c r="C263" s="240" t="s">
        <v>120</v>
      </c>
      <c r="D263" s="224" t="s">
        <v>1091</v>
      </c>
      <c r="E263" s="205" t="s">
        <v>1072</v>
      </c>
      <c r="F263" s="206">
        <v>6</v>
      </c>
      <c r="G263" s="206">
        <v>11.91</v>
      </c>
      <c r="H263" s="206">
        <v>14.59</v>
      </c>
      <c r="I263" s="206">
        <v>87.539999999999992</v>
      </c>
      <c r="J263" s="214">
        <f t="shared" si="9"/>
        <v>2.5534253985513641E-5</v>
      </c>
      <c r="K263" s="215">
        <f t="shared" si="8"/>
        <v>0.99918777751974108</v>
      </c>
    </row>
    <row r="264" spans="1:11" ht="25.5" x14ac:dyDescent="0.2">
      <c r="A264" s="205" t="s">
        <v>739</v>
      </c>
      <c r="B264" s="205" t="s">
        <v>137</v>
      </c>
      <c r="C264" s="240">
        <v>20055</v>
      </c>
      <c r="D264" s="224" t="s">
        <v>740</v>
      </c>
      <c r="E264" s="205" t="s">
        <v>352</v>
      </c>
      <c r="F264" s="206">
        <v>4</v>
      </c>
      <c r="G264" s="206">
        <v>17.829999999999998</v>
      </c>
      <c r="H264" s="206">
        <v>21.84</v>
      </c>
      <c r="I264" s="206">
        <v>87.36</v>
      </c>
      <c r="J264" s="214">
        <f t="shared" si="9"/>
        <v>2.5481750378963581E-5</v>
      </c>
      <c r="K264" s="215">
        <f t="shared" si="8"/>
        <v>0.99921325927012006</v>
      </c>
    </row>
    <row r="265" spans="1:11" x14ac:dyDescent="0.2">
      <c r="A265" s="205" t="s">
        <v>711</v>
      </c>
      <c r="B265" s="205" t="s">
        <v>120</v>
      </c>
      <c r="C265" s="240" t="s">
        <v>120</v>
      </c>
      <c r="D265" s="224" t="s">
        <v>712</v>
      </c>
      <c r="E265" s="205" t="s">
        <v>352</v>
      </c>
      <c r="F265" s="206">
        <v>2</v>
      </c>
      <c r="G265" s="206">
        <v>32.17</v>
      </c>
      <c r="H265" s="206">
        <v>42.37</v>
      </c>
      <c r="I265" s="206">
        <v>84.74</v>
      </c>
      <c r="J265" s="214">
        <f t="shared" si="9"/>
        <v>2.4717531216957118E-5</v>
      </c>
      <c r="K265" s="215">
        <f t="shared" si="8"/>
        <v>0.99923797680133697</v>
      </c>
    </row>
    <row r="266" spans="1:11" ht="38.25" x14ac:dyDescent="0.2">
      <c r="A266" s="205" t="s">
        <v>1227</v>
      </c>
      <c r="B266" s="205" t="s">
        <v>137</v>
      </c>
      <c r="C266" s="240">
        <v>431</v>
      </c>
      <c r="D266" s="224" t="s">
        <v>1309</v>
      </c>
      <c r="E266" s="205" t="s">
        <v>352</v>
      </c>
      <c r="F266" s="206">
        <v>16</v>
      </c>
      <c r="G266" s="206">
        <v>4.2699999999999996</v>
      </c>
      <c r="H266" s="206">
        <v>5.23</v>
      </c>
      <c r="I266" s="206">
        <v>83.68</v>
      </c>
      <c r="J266" s="214">
        <f t="shared" si="9"/>
        <v>2.4408343311717864E-5</v>
      </c>
      <c r="K266" s="215">
        <f t="shared" si="8"/>
        <v>0.99926238514464871</v>
      </c>
    </row>
    <row r="267" spans="1:11" x14ac:dyDescent="0.2">
      <c r="A267" s="205" t="s">
        <v>641</v>
      </c>
      <c r="B267" s="205" t="s">
        <v>137</v>
      </c>
      <c r="C267" s="240">
        <v>38424</v>
      </c>
      <c r="D267" s="224" t="s">
        <v>642</v>
      </c>
      <c r="E267" s="205" t="s">
        <v>352</v>
      </c>
      <c r="F267" s="206">
        <v>1</v>
      </c>
      <c r="G267" s="206">
        <v>65.33</v>
      </c>
      <c r="H267" s="206">
        <v>80.03</v>
      </c>
      <c r="I267" s="206">
        <v>80.03</v>
      </c>
      <c r="J267" s="214">
        <f t="shared" si="9"/>
        <v>2.3343686845563823E-5</v>
      </c>
      <c r="K267" s="215">
        <f t="shared" si="8"/>
        <v>0.99928572883149425</v>
      </c>
    </row>
    <row r="268" spans="1:11" ht="25.5" x14ac:dyDescent="0.2">
      <c r="A268" s="205" t="s">
        <v>1156</v>
      </c>
      <c r="B268" s="205" t="s">
        <v>137</v>
      </c>
      <c r="C268" s="240">
        <v>417</v>
      </c>
      <c r="D268" s="224" t="s">
        <v>1300</v>
      </c>
      <c r="E268" s="205" t="s">
        <v>1075</v>
      </c>
      <c r="F268" s="206">
        <v>32</v>
      </c>
      <c r="G268" s="206">
        <v>1.99</v>
      </c>
      <c r="H268" s="206">
        <v>2.44</v>
      </c>
      <c r="I268" s="206">
        <v>78.08</v>
      </c>
      <c r="J268" s="214">
        <f t="shared" si="9"/>
        <v>2.2774897774604813E-5</v>
      </c>
      <c r="K268" s="215">
        <f t="shared" si="8"/>
        <v>0.99930850372926883</v>
      </c>
    </row>
    <row r="269" spans="1:11" x14ac:dyDescent="0.2">
      <c r="A269" s="205" t="s">
        <v>1244</v>
      </c>
      <c r="B269" s="205" t="s">
        <v>120</v>
      </c>
      <c r="C269" s="240" t="s">
        <v>120</v>
      </c>
      <c r="D269" s="224" t="s">
        <v>1146</v>
      </c>
      <c r="E269" s="205" t="s">
        <v>1078</v>
      </c>
      <c r="F269" s="206">
        <v>2</v>
      </c>
      <c r="G269" s="206">
        <v>31.36</v>
      </c>
      <c r="H269" s="206">
        <v>38.42</v>
      </c>
      <c r="I269" s="206">
        <v>76.84</v>
      </c>
      <c r="J269" s="214">
        <f t="shared" si="9"/>
        <v>2.2413206262815496E-5</v>
      </c>
      <c r="K269" s="215">
        <f t="shared" si="8"/>
        <v>0.99933091693553167</v>
      </c>
    </row>
    <row r="270" spans="1:11" ht="38.25" x14ac:dyDescent="0.2">
      <c r="A270" s="205" t="s">
        <v>1234</v>
      </c>
      <c r="B270" s="205" t="s">
        <v>137</v>
      </c>
      <c r="C270" s="240">
        <v>428</v>
      </c>
      <c r="D270" s="224" t="s">
        <v>1315</v>
      </c>
      <c r="E270" s="205" t="s">
        <v>1078</v>
      </c>
      <c r="F270" s="212">
        <v>6</v>
      </c>
      <c r="G270" s="206">
        <v>10.37</v>
      </c>
      <c r="H270" s="206">
        <v>12.7</v>
      </c>
      <c r="I270" s="212">
        <v>76.199999999999989</v>
      </c>
      <c r="J270" s="214">
        <f t="shared" si="9"/>
        <v>2.2226526772859715E-5</v>
      </c>
      <c r="K270" s="215">
        <f t="shared" si="8"/>
        <v>0.99935314346230453</v>
      </c>
    </row>
    <row r="271" spans="1:11" x14ac:dyDescent="0.2">
      <c r="A271" s="205" t="s">
        <v>1242</v>
      </c>
      <c r="B271" s="205" t="s">
        <v>137</v>
      </c>
      <c r="C271" s="240">
        <v>7581</v>
      </c>
      <c r="D271" s="224" t="s">
        <v>1318</v>
      </c>
      <c r="E271" s="205" t="s">
        <v>1075</v>
      </c>
      <c r="F271" s="206">
        <v>27</v>
      </c>
      <c r="G271" s="206">
        <v>2.2200000000000002</v>
      </c>
      <c r="H271" s="206">
        <v>2.72</v>
      </c>
      <c r="I271" s="206">
        <v>73.440000000000012</v>
      </c>
      <c r="J271" s="214">
        <f t="shared" si="9"/>
        <v>2.1421471472425432E-5</v>
      </c>
      <c r="K271" s="215">
        <f t="shared" si="8"/>
        <v>0.99937456493377697</v>
      </c>
    </row>
    <row r="272" spans="1:11" x14ac:dyDescent="0.2">
      <c r="A272" s="205" t="s">
        <v>660</v>
      </c>
      <c r="B272" s="205" t="s">
        <v>137</v>
      </c>
      <c r="C272" s="240">
        <v>3493</v>
      </c>
      <c r="D272" s="224" t="s">
        <v>661</v>
      </c>
      <c r="E272" s="205" t="s">
        <v>352</v>
      </c>
      <c r="F272" s="212">
        <v>3</v>
      </c>
      <c r="G272" s="206">
        <v>19.93</v>
      </c>
      <c r="H272" s="206">
        <v>24.41</v>
      </c>
      <c r="I272" s="212">
        <v>73.23</v>
      </c>
      <c r="J272" s="214">
        <f t="shared" si="9"/>
        <v>2.1360217264783691E-5</v>
      </c>
      <c r="K272" s="215">
        <f t="shared" si="8"/>
        <v>0.9993959251510417</v>
      </c>
    </row>
    <row r="273" spans="1:11" x14ac:dyDescent="0.2">
      <c r="A273" s="205" t="s">
        <v>1183</v>
      </c>
      <c r="B273" s="205" t="s">
        <v>120</v>
      </c>
      <c r="C273" s="240" t="s">
        <v>120</v>
      </c>
      <c r="D273" s="224" t="s">
        <v>1100</v>
      </c>
      <c r="E273" s="205" t="s">
        <v>1078</v>
      </c>
      <c r="F273" s="212">
        <v>3</v>
      </c>
      <c r="G273" s="206">
        <v>19.89</v>
      </c>
      <c r="H273" s="206">
        <v>24.37</v>
      </c>
      <c r="I273" s="212">
        <v>73.11</v>
      </c>
      <c r="J273" s="214">
        <f t="shared" si="9"/>
        <v>2.1325214860416981E-5</v>
      </c>
      <c r="K273" s="215">
        <f t="shared" si="8"/>
        <v>0.99941725036590212</v>
      </c>
    </row>
    <row r="274" spans="1:11" ht="38.25" x14ac:dyDescent="0.2">
      <c r="A274" s="205" t="s">
        <v>1233</v>
      </c>
      <c r="B274" s="205" t="s">
        <v>137</v>
      </c>
      <c r="C274" s="240">
        <v>11790</v>
      </c>
      <c r="D274" s="224" t="s">
        <v>1313</v>
      </c>
      <c r="E274" s="205" t="s">
        <v>1078</v>
      </c>
      <c r="F274" s="212">
        <v>6</v>
      </c>
      <c r="G274" s="206">
        <v>9.5299999999999994</v>
      </c>
      <c r="H274" s="206">
        <v>11.67</v>
      </c>
      <c r="I274" s="212">
        <v>70.02</v>
      </c>
      <c r="J274" s="214">
        <f t="shared" si="9"/>
        <v>2.0423902947974245E-5</v>
      </c>
      <c r="K274" s="215">
        <f t="shared" si="8"/>
        <v>0.99943767426885011</v>
      </c>
    </row>
    <row r="275" spans="1:11" x14ac:dyDescent="0.2">
      <c r="A275" s="205" t="s">
        <v>649</v>
      </c>
      <c r="B275" s="205" t="s">
        <v>137</v>
      </c>
      <c r="C275" s="240">
        <v>3879</v>
      </c>
      <c r="D275" s="224" t="s">
        <v>650</v>
      </c>
      <c r="E275" s="205" t="s">
        <v>352</v>
      </c>
      <c r="F275" s="206">
        <v>6</v>
      </c>
      <c r="G275" s="206">
        <v>9.1</v>
      </c>
      <c r="H275" s="206">
        <v>11.15</v>
      </c>
      <c r="I275" s="206">
        <v>66.900000000000006</v>
      </c>
      <c r="J275" s="214">
        <f t="shared" si="9"/>
        <v>1.9513840434439833E-5</v>
      </c>
      <c r="K275" s="215">
        <f t="shared" si="8"/>
        <v>0.99945718810928452</v>
      </c>
    </row>
    <row r="276" spans="1:11" x14ac:dyDescent="0.2">
      <c r="A276" s="205" t="s">
        <v>1178</v>
      </c>
      <c r="B276" s="205" t="s">
        <v>120</v>
      </c>
      <c r="C276" s="240" t="s">
        <v>120</v>
      </c>
      <c r="D276" s="224" t="s">
        <v>1095</v>
      </c>
      <c r="E276" s="205" t="s">
        <v>1075</v>
      </c>
      <c r="F276" s="212">
        <v>3</v>
      </c>
      <c r="G276" s="206">
        <v>17.39</v>
      </c>
      <c r="H276" s="206">
        <v>21.3</v>
      </c>
      <c r="I276" s="212">
        <v>63.900000000000006</v>
      </c>
      <c r="J276" s="214">
        <f t="shared" si="9"/>
        <v>1.8638780325272128E-5</v>
      </c>
      <c r="K276" s="215">
        <f t="shared" si="8"/>
        <v>0.99947582688960979</v>
      </c>
    </row>
    <row r="277" spans="1:11" x14ac:dyDescent="0.2">
      <c r="A277" s="205" t="s">
        <v>1160</v>
      </c>
      <c r="B277" s="205" t="s">
        <v>120</v>
      </c>
      <c r="C277" s="240" t="s">
        <v>120</v>
      </c>
      <c r="D277" s="224" t="s">
        <v>1080</v>
      </c>
      <c r="E277" s="205" t="s">
        <v>1075</v>
      </c>
      <c r="F277" s="212">
        <v>5</v>
      </c>
      <c r="G277" s="206">
        <v>10.4</v>
      </c>
      <c r="H277" s="206">
        <v>12.74</v>
      </c>
      <c r="I277" s="212">
        <v>63.7</v>
      </c>
      <c r="J277" s="214">
        <f t="shared" si="9"/>
        <v>1.8580442984660945E-5</v>
      </c>
      <c r="K277" s="215">
        <f t="shared" si="8"/>
        <v>0.99949440733259443</v>
      </c>
    </row>
    <row r="278" spans="1:11" x14ac:dyDescent="0.2">
      <c r="A278" s="205" t="s">
        <v>1201</v>
      </c>
      <c r="B278" s="205" t="s">
        <v>120</v>
      </c>
      <c r="C278" s="240" t="s">
        <v>120</v>
      </c>
      <c r="D278" s="224" t="s">
        <v>1118</v>
      </c>
      <c r="E278" s="205" t="s">
        <v>1078</v>
      </c>
      <c r="F278" s="212">
        <v>6</v>
      </c>
      <c r="G278" s="206">
        <v>8.25</v>
      </c>
      <c r="H278" s="206">
        <v>10.11</v>
      </c>
      <c r="I278" s="212">
        <v>60.66</v>
      </c>
      <c r="J278" s="214">
        <f t="shared" si="9"/>
        <v>1.7693715407371003E-5</v>
      </c>
      <c r="K278" s="215">
        <f t="shared" si="8"/>
        <v>0.99951210104800181</v>
      </c>
    </row>
    <row r="279" spans="1:11" x14ac:dyDescent="0.2">
      <c r="A279" s="205" t="s">
        <v>1177</v>
      </c>
      <c r="B279" s="205" t="s">
        <v>120</v>
      </c>
      <c r="C279" s="240" t="s">
        <v>120</v>
      </c>
      <c r="D279" s="224" t="s">
        <v>1094</v>
      </c>
      <c r="E279" s="205" t="s">
        <v>1075</v>
      </c>
      <c r="F279" s="212">
        <v>3</v>
      </c>
      <c r="G279" s="206">
        <v>16</v>
      </c>
      <c r="H279" s="206">
        <v>19.600000000000001</v>
      </c>
      <c r="I279" s="212">
        <v>58.800000000000004</v>
      </c>
      <c r="J279" s="214">
        <f t="shared" si="9"/>
        <v>1.7151178139687028E-5</v>
      </c>
      <c r="K279" s="215">
        <f t="shared" si="8"/>
        <v>0.99952925222614153</v>
      </c>
    </row>
    <row r="280" spans="1:11" x14ac:dyDescent="0.2">
      <c r="A280" s="205" t="s">
        <v>1239</v>
      </c>
      <c r="B280" s="205" t="s">
        <v>120</v>
      </c>
      <c r="C280" s="240" t="s">
        <v>120</v>
      </c>
      <c r="D280" s="224" t="s">
        <v>1142</v>
      </c>
      <c r="E280" s="205" t="s">
        <v>1078</v>
      </c>
      <c r="F280" s="212">
        <v>7</v>
      </c>
      <c r="G280" s="206">
        <v>6.64</v>
      </c>
      <c r="H280" s="206">
        <v>8.1300000000000008</v>
      </c>
      <c r="I280" s="212">
        <v>56.910000000000004</v>
      </c>
      <c r="J280" s="214">
        <f t="shared" si="9"/>
        <v>1.6599890270911372E-5</v>
      </c>
      <c r="K280" s="215">
        <f t="shared" si="8"/>
        <v>0.99954585211641245</v>
      </c>
    </row>
    <row r="281" spans="1:11" x14ac:dyDescent="0.2">
      <c r="A281" s="205" t="s">
        <v>1196</v>
      </c>
      <c r="B281" s="205" t="s">
        <v>120</v>
      </c>
      <c r="C281" s="240" t="s">
        <v>120</v>
      </c>
      <c r="D281" s="224" t="s">
        <v>1113</v>
      </c>
      <c r="E281" s="205" t="s">
        <v>352</v>
      </c>
      <c r="F281" s="206">
        <v>3</v>
      </c>
      <c r="G281" s="206">
        <v>15.18</v>
      </c>
      <c r="H281" s="206">
        <v>18.600000000000001</v>
      </c>
      <c r="I281" s="206">
        <v>55.800000000000004</v>
      </c>
      <c r="J281" s="214">
        <f t="shared" si="9"/>
        <v>1.6276118030519323E-5</v>
      </c>
      <c r="K281" s="215">
        <f t="shared" si="8"/>
        <v>0.99956212823444301</v>
      </c>
    </row>
    <row r="282" spans="1:11" x14ac:dyDescent="0.2">
      <c r="A282" s="205" t="s">
        <v>532</v>
      </c>
      <c r="B282" s="205" t="s">
        <v>170</v>
      </c>
      <c r="C282" s="240">
        <v>65000374</v>
      </c>
      <c r="D282" s="224" t="s">
        <v>533</v>
      </c>
      <c r="E282" s="205" t="s">
        <v>94</v>
      </c>
      <c r="F282" s="206">
        <v>18.2</v>
      </c>
      <c r="G282" s="206">
        <v>2.2599999999999998</v>
      </c>
      <c r="H282" s="206">
        <v>2.98</v>
      </c>
      <c r="I282" s="206">
        <v>54.235999999999997</v>
      </c>
      <c r="J282" s="214">
        <f t="shared" si="9"/>
        <v>1.5819920026939888E-5</v>
      </c>
      <c r="K282" s="215">
        <f t="shared" si="8"/>
        <v>0.99957794815446999</v>
      </c>
    </row>
    <row r="283" spans="1:11" x14ac:dyDescent="0.2">
      <c r="A283" s="205" t="s">
        <v>1195</v>
      </c>
      <c r="B283" s="205" t="s">
        <v>120</v>
      </c>
      <c r="C283" s="240" t="s">
        <v>120</v>
      </c>
      <c r="D283" s="224" t="s">
        <v>1112</v>
      </c>
      <c r="E283" s="205" t="s">
        <v>1075</v>
      </c>
      <c r="F283" s="206">
        <v>24</v>
      </c>
      <c r="G283" s="206">
        <v>1.83</v>
      </c>
      <c r="H283" s="206">
        <v>2.2400000000000002</v>
      </c>
      <c r="I283" s="206">
        <v>53.760000000000005</v>
      </c>
      <c r="J283" s="214">
        <f t="shared" si="9"/>
        <v>1.5681077156285282E-5</v>
      </c>
      <c r="K283" s="215">
        <f t="shared" si="8"/>
        <v>0.99959362923162631</v>
      </c>
    </row>
    <row r="284" spans="1:11" x14ac:dyDescent="0.2">
      <c r="A284" s="205" t="s">
        <v>1246</v>
      </c>
      <c r="B284" s="205" t="s">
        <v>120</v>
      </c>
      <c r="C284" s="240" t="s">
        <v>120</v>
      </c>
      <c r="D284" s="224" t="s">
        <v>1148</v>
      </c>
      <c r="E284" s="205" t="s">
        <v>1075</v>
      </c>
      <c r="F284" s="212">
        <v>3</v>
      </c>
      <c r="G284" s="206">
        <v>14.57</v>
      </c>
      <c r="H284" s="206">
        <v>17.850000000000001</v>
      </c>
      <c r="I284" s="212">
        <v>53.550000000000004</v>
      </c>
      <c r="J284" s="214">
        <f t="shared" si="9"/>
        <v>1.5619822948643544E-5</v>
      </c>
      <c r="K284" s="215">
        <f t="shared" si="8"/>
        <v>0.99960924905457493</v>
      </c>
    </row>
    <row r="285" spans="1:11" x14ac:dyDescent="0.2">
      <c r="A285" s="205" t="s">
        <v>1159</v>
      </c>
      <c r="B285" s="205" t="s">
        <v>120</v>
      </c>
      <c r="C285" s="240" t="s">
        <v>120</v>
      </c>
      <c r="D285" s="224" t="s">
        <v>1079</v>
      </c>
      <c r="E285" s="205" t="s">
        <v>352</v>
      </c>
      <c r="F285" s="206">
        <v>10</v>
      </c>
      <c r="G285" s="206">
        <v>4.33</v>
      </c>
      <c r="H285" s="206">
        <v>5.3</v>
      </c>
      <c r="I285" s="206">
        <v>53</v>
      </c>
      <c r="J285" s="214">
        <f t="shared" si="9"/>
        <v>1.5459395261962797E-5</v>
      </c>
      <c r="K285" s="215">
        <f t="shared" si="8"/>
        <v>0.99962470844983686</v>
      </c>
    </row>
    <row r="286" spans="1:11" x14ac:dyDescent="0.2">
      <c r="A286" s="205" t="s">
        <v>1161</v>
      </c>
      <c r="B286" s="205" t="s">
        <v>120</v>
      </c>
      <c r="C286" s="240" t="s">
        <v>120</v>
      </c>
      <c r="D286" s="224" t="s">
        <v>1081</v>
      </c>
      <c r="E286" s="205" t="s">
        <v>1078</v>
      </c>
      <c r="F286" s="206">
        <v>2</v>
      </c>
      <c r="G286" s="206">
        <v>21.6</v>
      </c>
      <c r="H286" s="206">
        <v>26.46</v>
      </c>
      <c r="I286" s="206">
        <v>52.92</v>
      </c>
      <c r="J286" s="214">
        <f t="shared" si="9"/>
        <v>1.5436060325718324E-5</v>
      </c>
      <c r="K286" s="215">
        <f t="shared" si="8"/>
        <v>0.99964014451016259</v>
      </c>
    </row>
    <row r="287" spans="1:11" x14ac:dyDescent="0.2">
      <c r="A287" s="205" t="s">
        <v>1185</v>
      </c>
      <c r="B287" s="205" t="s">
        <v>120</v>
      </c>
      <c r="C287" s="240" t="s">
        <v>120</v>
      </c>
      <c r="D287" s="224" t="s">
        <v>1102</v>
      </c>
      <c r="E287" s="205" t="s">
        <v>1078</v>
      </c>
      <c r="F287" s="206">
        <v>2</v>
      </c>
      <c r="G287" s="206">
        <v>21.53</v>
      </c>
      <c r="H287" s="206">
        <v>26.37</v>
      </c>
      <c r="I287" s="206">
        <v>52.74</v>
      </c>
      <c r="J287" s="214">
        <f t="shared" si="9"/>
        <v>1.5383556719168261E-5</v>
      </c>
      <c r="K287" s="215">
        <f t="shared" si="8"/>
        <v>0.99965552806688174</v>
      </c>
    </row>
    <row r="288" spans="1:11" x14ac:dyDescent="0.2">
      <c r="A288" s="205" t="s">
        <v>1186</v>
      </c>
      <c r="B288" s="205" t="s">
        <v>120</v>
      </c>
      <c r="C288" s="240" t="s">
        <v>120</v>
      </c>
      <c r="D288" s="224" t="s">
        <v>1103</v>
      </c>
      <c r="E288" s="205" t="s">
        <v>352</v>
      </c>
      <c r="F288" s="206">
        <v>3</v>
      </c>
      <c r="G288" s="206">
        <v>14.25</v>
      </c>
      <c r="H288" s="206">
        <v>17.46</v>
      </c>
      <c r="I288" s="206">
        <v>52.38</v>
      </c>
      <c r="J288" s="214">
        <f t="shared" si="9"/>
        <v>1.5278549506068139E-5</v>
      </c>
      <c r="K288" s="215">
        <f t="shared" si="8"/>
        <v>0.99967080661638785</v>
      </c>
    </row>
    <row r="289" spans="1:11" x14ac:dyDescent="0.2">
      <c r="A289" s="205" t="s">
        <v>645</v>
      </c>
      <c r="B289" s="205" t="s">
        <v>137</v>
      </c>
      <c r="C289" s="240">
        <v>3935</v>
      </c>
      <c r="D289" s="224" t="s">
        <v>646</v>
      </c>
      <c r="E289" s="205" t="s">
        <v>352</v>
      </c>
      <c r="F289" s="206">
        <v>2</v>
      </c>
      <c r="G289" s="206">
        <v>21.13</v>
      </c>
      <c r="H289" s="206">
        <v>25.88</v>
      </c>
      <c r="I289" s="206">
        <v>51.76</v>
      </c>
      <c r="J289" s="214">
        <f t="shared" si="9"/>
        <v>1.5097703750173477E-5</v>
      </c>
      <c r="K289" s="215">
        <f t="shared" si="8"/>
        <v>0.99968590432013804</v>
      </c>
    </row>
    <row r="290" spans="1:11" x14ac:dyDescent="0.2">
      <c r="A290" s="205" t="s">
        <v>1245</v>
      </c>
      <c r="B290" s="205" t="s">
        <v>120</v>
      </c>
      <c r="C290" s="240" t="s">
        <v>120</v>
      </c>
      <c r="D290" s="224" t="s">
        <v>1147</v>
      </c>
      <c r="E290" s="205" t="s">
        <v>1075</v>
      </c>
      <c r="F290" s="206">
        <v>2</v>
      </c>
      <c r="G290" s="206">
        <v>19.97</v>
      </c>
      <c r="H290" s="206">
        <v>24.46</v>
      </c>
      <c r="I290" s="206">
        <v>48.92</v>
      </c>
      <c r="J290" s="214">
        <f t="shared" si="9"/>
        <v>1.4269313513494716E-5</v>
      </c>
      <c r="K290" s="215">
        <f t="shared" si="8"/>
        <v>0.99970017363365149</v>
      </c>
    </row>
    <row r="291" spans="1:11" x14ac:dyDescent="0.2">
      <c r="A291" s="205" t="s">
        <v>1216</v>
      </c>
      <c r="B291" s="205" t="s">
        <v>120</v>
      </c>
      <c r="C291" s="240" t="s">
        <v>120</v>
      </c>
      <c r="D291" s="224" t="s">
        <v>1131</v>
      </c>
      <c r="E291" s="205" t="s">
        <v>1075</v>
      </c>
      <c r="F291" s="212">
        <v>8</v>
      </c>
      <c r="G291" s="206">
        <v>4.8600000000000003</v>
      </c>
      <c r="H291" s="206">
        <v>5.95</v>
      </c>
      <c r="I291" s="212">
        <v>47.6</v>
      </c>
      <c r="J291" s="214">
        <f t="shared" si="9"/>
        <v>1.3884287065460927E-5</v>
      </c>
      <c r="K291" s="215">
        <f t="shared" si="8"/>
        <v>0.99971405792071699</v>
      </c>
    </row>
    <row r="292" spans="1:11" x14ac:dyDescent="0.2">
      <c r="A292" s="205" t="s">
        <v>1189</v>
      </c>
      <c r="B292" s="205" t="s">
        <v>120</v>
      </c>
      <c r="C292" s="240" t="s">
        <v>120</v>
      </c>
      <c r="D292" s="224" t="s">
        <v>1106</v>
      </c>
      <c r="E292" s="205" t="s">
        <v>352</v>
      </c>
      <c r="F292" s="206">
        <v>3</v>
      </c>
      <c r="G292" s="206">
        <v>12.78</v>
      </c>
      <c r="H292" s="206">
        <v>15.66</v>
      </c>
      <c r="I292" s="206">
        <v>46.980000000000004</v>
      </c>
      <c r="J292" s="214">
        <f t="shared" si="9"/>
        <v>1.3703441309566268E-5</v>
      </c>
      <c r="K292" s="215">
        <f t="shared" si="8"/>
        <v>0.99972776136202657</v>
      </c>
    </row>
    <row r="293" spans="1:11" ht="25.5" x14ac:dyDescent="0.2">
      <c r="A293" s="205" t="s">
        <v>1162</v>
      </c>
      <c r="B293" s="205" t="s">
        <v>137</v>
      </c>
      <c r="C293" s="240">
        <v>417</v>
      </c>
      <c r="D293" s="224" t="s">
        <v>1301</v>
      </c>
      <c r="E293" s="205" t="s">
        <v>352</v>
      </c>
      <c r="F293" s="206">
        <v>90</v>
      </c>
      <c r="G293" s="206">
        <v>0.42</v>
      </c>
      <c r="H293" s="206">
        <v>0.51</v>
      </c>
      <c r="I293" s="206">
        <v>45.9</v>
      </c>
      <c r="J293" s="214">
        <f t="shared" si="9"/>
        <v>1.3388419670265893E-5</v>
      </c>
      <c r="K293" s="215">
        <f t="shared" si="8"/>
        <v>0.99974114978169681</v>
      </c>
    </row>
    <row r="294" spans="1:11" x14ac:dyDescent="0.2">
      <c r="A294" s="205" t="s">
        <v>1179</v>
      </c>
      <c r="B294" s="205" t="s">
        <v>120</v>
      </c>
      <c r="C294" s="240" t="s">
        <v>120</v>
      </c>
      <c r="D294" s="224" t="s">
        <v>1096</v>
      </c>
      <c r="E294" s="205" t="s">
        <v>1075</v>
      </c>
      <c r="F294" s="206">
        <v>2</v>
      </c>
      <c r="G294" s="206">
        <v>18.690000000000001</v>
      </c>
      <c r="H294" s="206">
        <v>22.9</v>
      </c>
      <c r="I294" s="206">
        <v>45.8</v>
      </c>
      <c r="J294" s="214">
        <f t="shared" si="9"/>
        <v>1.3359250999960302E-5</v>
      </c>
      <c r="K294" s="215">
        <f t="shared" si="8"/>
        <v>0.9997545090326968</v>
      </c>
    </row>
    <row r="295" spans="1:11" x14ac:dyDescent="0.2">
      <c r="A295" s="205" t="s">
        <v>1220</v>
      </c>
      <c r="B295" s="205" t="s">
        <v>120</v>
      </c>
      <c r="C295" s="240" t="s">
        <v>120</v>
      </c>
      <c r="D295" s="224" t="s">
        <v>1135</v>
      </c>
      <c r="E295" s="205" t="s">
        <v>1078</v>
      </c>
      <c r="F295" s="206">
        <v>3</v>
      </c>
      <c r="G295" s="206">
        <v>11.56</v>
      </c>
      <c r="H295" s="206">
        <v>14.16</v>
      </c>
      <c r="I295" s="206">
        <v>42.480000000000004</v>
      </c>
      <c r="J295" s="214">
        <f t="shared" si="9"/>
        <v>1.2390851145814711E-5</v>
      </c>
      <c r="K295" s="215">
        <f t="shared" si="8"/>
        <v>0.9997668998838426</v>
      </c>
    </row>
    <row r="296" spans="1:11" x14ac:dyDescent="0.2">
      <c r="A296" s="205" t="s">
        <v>1204</v>
      </c>
      <c r="B296" s="205" t="s">
        <v>120</v>
      </c>
      <c r="C296" s="240" t="s">
        <v>120</v>
      </c>
      <c r="D296" s="224" t="s">
        <v>1121</v>
      </c>
      <c r="E296" s="205" t="s">
        <v>1078</v>
      </c>
      <c r="F296" s="206">
        <v>6</v>
      </c>
      <c r="G296" s="206">
        <v>5.48</v>
      </c>
      <c r="H296" s="206">
        <v>6.71</v>
      </c>
      <c r="I296" s="206">
        <v>40.26</v>
      </c>
      <c r="J296" s="214">
        <f t="shared" si="9"/>
        <v>1.1743306665030606E-5</v>
      </c>
      <c r="K296" s="215">
        <f t="shared" si="8"/>
        <v>0.99977864319050758</v>
      </c>
    </row>
    <row r="297" spans="1:11" x14ac:dyDescent="0.2">
      <c r="A297" s="205" t="s">
        <v>1181</v>
      </c>
      <c r="B297" s="205" t="s">
        <v>120</v>
      </c>
      <c r="C297" s="240" t="s">
        <v>120</v>
      </c>
      <c r="D297" s="224" t="s">
        <v>1098</v>
      </c>
      <c r="E297" s="205" t="s">
        <v>1078</v>
      </c>
      <c r="F297" s="206">
        <v>2</v>
      </c>
      <c r="G297" s="206">
        <v>16.29</v>
      </c>
      <c r="H297" s="206">
        <v>19.96</v>
      </c>
      <c r="I297" s="206">
        <v>39.92</v>
      </c>
      <c r="J297" s="214">
        <f t="shared" si="9"/>
        <v>1.1644133185991601E-5</v>
      </c>
      <c r="K297" s="215">
        <f t="shared" si="8"/>
        <v>0.99979028732369357</v>
      </c>
    </row>
    <row r="298" spans="1:11" ht="38.25" x14ac:dyDescent="0.2">
      <c r="A298" s="205" t="s">
        <v>1226</v>
      </c>
      <c r="B298" s="205" t="s">
        <v>137</v>
      </c>
      <c r="C298" s="240">
        <v>430</v>
      </c>
      <c r="D298" s="224" t="s">
        <v>1308</v>
      </c>
      <c r="E298" s="205" t="s">
        <v>1075</v>
      </c>
      <c r="F298" s="206">
        <v>10</v>
      </c>
      <c r="G298" s="206">
        <v>3.21</v>
      </c>
      <c r="H298" s="206">
        <v>3.93</v>
      </c>
      <c r="I298" s="206">
        <v>39.300000000000004</v>
      </c>
      <c r="J298" s="214">
        <f t="shared" si="9"/>
        <v>1.1463287430096942E-5</v>
      </c>
      <c r="K298" s="215">
        <f t="shared" si="8"/>
        <v>0.99980175061112364</v>
      </c>
    </row>
    <row r="299" spans="1:11" ht="38.25" x14ac:dyDescent="0.2">
      <c r="A299" s="205" t="s">
        <v>1230</v>
      </c>
      <c r="B299" s="205" t="s">
        <v>137</v>
      </c>
      <c r="C299" s="240">
        <v>432</v>
      </c>
      <c r="D299" s="224" t="s">
        <v>1311</v>
      </c>
      <c r="E299" s="205" t="s">
        <v>1078</v>
      </c>
      <c r="F299" s="206">
        <v>6</v>
      </c>
      <c r="G299" s="206">
        <v>5.3049999999999997</v>
      </c>
      <c r="H299" s="206">
        <v>6.5</v>
      </c>
      <c r="I299" s="206">
        <v>39</v>
      </c>
      <c r="J299" s="214">
        <f t="shared" si="9"/>
        <v>1.137578141918017E-5</v>
      </c>
      <c r="K299" s="215">
        <f t="shared" si="8"/>
        <v>0.99981312639254283</v>
      </c>
    </row>
    <row r="300" spans="1:11" x14ac:dyDescent="0.2">
      <c r="A300" s="205" t="s">
        <v>1180</v>
      </c>
      <c r="B300" s="205" t="s">
        <v>120</v>
      </c>
      <c r="C300" s="240" t="s">
        <v>120</v>
      </c>
      <c r="D300" s="224" t="s">
        <v>1097</v>
      </c>
      <c r="E300" s="205" t="s">
        <v>1078</v>
      </c>
      <c r="F300" s="206">
        <v>2</v>
      </c>
      <c r="G300" s="206">
        <v>14.98</v>
      </c>
      <c r="H300" s="206">
        <v>18.350000000000001</v>
      </c>
      <c r="I300" s="206">
        <v>36.700000000000003</v>
      </c>
      <c r="J300" s="214">
        <f t="shared" si="9"/>
        <v>1.0704902002151598E-5</v>
      </c>
      <c r="K300" s="215">
        <f t="shared" si="8"/>
        <v>0.999823831294545</v>
      </c>
    </row>
    <row r="301" spans="1:11" x14ac:dyDescent="0.2">
      <c r="A301" s="205" t="s">
        <v>1155</v>
      </c>
      <c r="B301" s="205" t="s">
        <v>120</v>
      </c>
      <c r="C301" s="240" t="s">
        <v>120</v>
      </c>
      <c r="D301" s="224" t="s">
        <v>1074</v>
      </c>
      <c r="E301" s="205" t="s">
        <v>1075</v>
      </c>
      <c r="F301" s="206">
        <v>3</v>
      </c>
      <c r="G301" s="206">
        <v>9.9</v>
      </c>
      <c r="H301" s="206">
        <v>12.13</v>
      </c>
      <c r="I301" s="206">
        <v>36.39</v>
      </c>
      <c r="J301" s="214">
        <f t="shared" si="9"/>
        <v>1.0614479124204267E-5</v>
      </c>
      <c r="K301" s="215">
        <f t="shared" si="8"/>
        <v>0.9998344457736692</v>
      </c>
    </row>
    <row r="302" spans="1:11" ht="38.25" x14ac:dyDescent="0.2">
      <c r="A302" s="205" t="s">
        <v>1229</v>
      </c>
      <c r="B302" s="205" t="s">
        <v>137</v>
      </c>
      <c r="C302" s="240">
        <v>441</v>
      </c>
      <c r="D302" s="224" t="s">
        <v>1310</v>
      </c>
      <c r="E302" s="205" t="s">
        <v>1078</v>
      </c>
      <c r="F302" s="206">
        <v>8</v>
      </c>
      <c r="G302" s="206">
        <v>3.54</v>
      </c>
      <c r="H302" s="206">
        <v>4.34</v>
      </c>
      <c r="I302" s="206">
        <v>34.72</v>
      </c>
      <c r="J302" s="214">
        <f t="shared" si="9"/>
        <v>1.012736233010091E-5</v>
      </c>
      <c r="K302" s="215">
        <f t="shared" si="8"/>
        <v>0.99984457313599928</v>
      </c>
    </row>
    <row r="303" spans="1:11" x14ac:dyDescent="0.2">
      <c r="A303" s="205" t="s">
        <v>1194</v>
      </c>
      <c r="B303" s="205" t="s">
        <v>120</v>
      </c>
      <c r="C303" s="240" t="s">
        <v>120</v>
      </c>
      <c r="D303" s="224" t="s">
        <v>1111</v>
      </c>
      <c r="E303" s="205" t="s">
        <v>1075</v>
      </c>
      <c r="F303" s="212">
        <v>15</v>
      </c>
      <c r="G303" s="206">
        <v>1.7347999999999999</v>
      </c>
      <c r="H303" s="206">
        <v>2.13</v>
      </c>
      <c r="I303" s="212">
        <v>31.95</v>
      </c>
      <c r="J303" s="214">
        <f t="shared" si="9"/>
        <v>9.3193901626360622E-6</v>
      </c>
      <c r="K303" s="215">
        <f t="shared" si="8"/>
        <v>0.99985389252616197</v>
      </c>
    </row>
    <row r="304" spans="1:11" x14ac:dyDescent="0.2">
      <c r="A304" s="205" t="s">
        <v>1241</v>
      </c>
      <c r="B304" s="205" t="s">
        <v>120</v>
      </c>
      <c r="C304" s="240" t="s">
        <v>120</v>
      </c>
      <c r="D304" s="224" t="s">
        <v>1144</v>
      </c>
      <c r="E304" s="205" t="s">
        <v>1078</v>
      </c>
      <c r="F304" s="206">
        <v>38</v>
      </c>
      <c r="G304" s="206">
        <v>0.67</v>
      </c>
      <c r="H304" s="206">
        <v>0.82</v>
      </c>
      <c r="I304" s="206">
        <v>31.159999999999997</v>
      </c>
      <c r="J304" s="214">
        <f t="shared" si="9"/>
        <v>9.0889576672218993E-6</v>
      </c>
      <c r="K304" s="215">
        <f t="shared" si="8"/>
        <v>0.99986298148382924</v>
      </c>
    </row>
    <row r="305" spans="1:11" ht="38.25" x14ac:dyDescent="0.2">
      <c r="A305" s="205" t="s">
        <v>1232</v>
      </c>
      <c r="B305" s="205" t="s">
        <v>137</v>
      </c>
      <c r="C305" s="240">
        <v>437</v>
      </c>
      <c r="D305" s="224" t="s">
        <v>1314</v>
      </c>
      <c r="E305" s="205" t="s">
        <v>1078</v>
      </c>
      <c r="F305" s="206">
        <v>3</v>
      </c>
      <c r="G305" s="206">
        <v>8.4</v>
      </c>
      <c r="H305" s="206">
        <v>10.29</v>
      </c>
      <c r="I305" s="206">
        <v>30.869999999999997</v>
      </c>
      <c r="J305" s="214">
        <f t="shared" si="9"/>
        <v>9.0043685233356885E-6</v>
      </c>
      <c r="K305" s="215">
        <f t="shared" si="8"/>
        <v>0.9998719858523526</v>
      </c>
    </row>
    <row r="306" spans="1:11" x14ac:dyDescent="0.2">
      <c r="A306" s="205" t="s">
        <v>410</v>
      </c>
      <c r="B306" s="205" t="s">
        <v>120</v>
      </c>
      <c r="C306" s="240" t="s">
        <v>120</v>
      </c>
      <c r="D306" s="224" t="s">
        <v>411</v>
      </c>
      <c r="E306" s="205" t="s">
        <v>352</v>
      </c>
      <c r="F306" s="206">
        <v>2</v>
      </c>
      <c r="G306" s="206">
        <v>12.15</v>
      </c>
      <c r="H306" s="206">
        <v>14.88</v>
      </c>
      <c r="I306" s="211">
        <v>29.76</v>
      </c>
      <c r="J306" s="214">
        <f t="shared" si="9"/>
        <v>8.6805962829436381E-6</v>
      </c>
      <c r="K306" s="215">
        <f t="shared" si="8"/>
        <v>0.99988066644863549</v>
      </c>
    </row>
    <row r="307" spans="1:11" x14ac:dyDescent="0.2">
      <c r="A307" s="205" t="s">
        <v>1163</v>
      </c>
      <c r="B307" s="205" t="s">
        <v>120</v>
      </c>
      <c r="C307" s="240" t="s">
        <v>120</v>
      </c>
      <c r="D307" s="224" t="s">
        <v>1082</v>
      </c>
      <c r="E307" s="205" t="s">
        <v>352</v>
      </c>
      <c r="F307" s="206">
        <v>1</v>
      </c>
      <c r="G307" s="206">
        <v>22.08</v>
      </c>
      <c r="H307" s="206">
        <v>27.05</v>
      </c>
      <c r="I307" s="206">
        <v>27.05</v>
      </c>
      <c r="J307" s="214">
        <f t="shared" si="9"/>
        <v>7.8901253176621438E-6</v>
      </c>
      <c r="K307" s="215">
        <f t="shared" si="8"/>
        <v>0.99988855657395315</v>
      </c>
    </row>
    <row r="308" spans="1:11" ht="38.25" x14ac:dyDescent="0.2">
      <c r="A308" s="205" t="s">
        <v>1228</v>
      </c>
      <c r="B308" s="205" t="s">
        <v>137</v>
      </c>
      <c r="C308" s="240">
        <v>442</v>
      </c>
      <c r="D308" s="224" t="s">
        <v>1296</v>
      </c>
      <c r="E308" s="205" t="s">
        <v>1078</v>
      </c>
      <c r="F308" s="206">
        <v>10</v>
      </c>
      <c r="G308" s="206">
        <v>2.12</v>
      </c>
      <c r="H308" s="206">
        <v>2.6</v>
      </c>
      <c r="I308" s="206">
        <v>26</v>
      </c>
      <c r="J308" s="214">
        <f t="shared" si="9"/>
        <v>7.5838542794534466E-6</v>
      </c>
      <c r="K308" s="215">
        <f t="shared" si="8"/>
        <v>0.9998961404282326</v>
      </c>
    </row>
    <row r="309" spans="1:11" x14ac:dyDescent="0.2">
      <c r="A309" s="205" t="s">
        <v>1184</v>
      </c>
      <c r="B309" s="205" t="s">
        <v>120</v>
      </c>
      <c r="C309" s="240" t="s">
        <v>120</v>
      </c>
      <c r="D309" s="224" t="s">
        <v>1101</v>
      </c>
      <c r="E309" s="205" t="s">
        <v>1078</v>
      </c>
      <c r="F309" s="206">
        <v>1</v>
      </c>
      <c r="G309" s="206">
        <v>20.25</v>
      </c>
      <c r="H309" s="206">
        <v>24.81</v>
      </c>
      <c r="I309" s="206">
        <v>24.81</v>
      </c>
      <c r="J309" s="214">
        <f t="shared" si="9"/>
        <v>7.2367471028169231E-6</v>
      </c>
      <c r="K309" s="215">
        <f t="shared" si="8"/>
        <v>0.99990337717533539</v>
      </c>
    </row>
    <row r="310" spans="1:11" x14ac:dyDescent="0.2">
      <c r="A310" s="205" t="s">
        <v>1182</v>
      </c>
      <c r="B310" s="205" t="s">
        <v>120</v>
      </c>
      <c r="C310" s="240" t="s">
        <v>120</v>
      </c>
      <c r="D310" s="224" t="s">
        <v>1099</v>
      </c>
      <c r="E310" s="205" t="s">
        <v>1078</v>
      </c>
      <c r="F310" s="206">
        <v>1</v>
      </c>
      <c r="G310" s="206">
        <v>19.18</v>
      </c>
      <c r="H310" s="206">
        <v>23.5</v>
      </c>
      <c r="I310" s="206">
        <v>23.5</v>
      </c>
      <c r="J310" s="214">
        <f t="shared" si="9"/>
        <v>6.8546375218136925E-6</v>
      </c>
      <c r="K310" s="215">
        <f t="shared" si="8"/>
        <v>0.99991023181285721</v>
      </c>
    </row>
    <row r="311" spans="1:11" x14ac:dyDescent="0.2">
      <c r="A311" s="205" t="s">
        <v>1199</v>
      </c>
      <c r="B311" s="205" t="s">
        <v>120</v>
      </c>
      <c r="C311" s="240" t="s">
        <v>120</v>
      </c>
      <c r="D311" s="224" t="s">
        <v>1116</v>
      </c>
      <c r="E311" s="205" t="s">
        <v>1078</v>
      </c>
      <c r="F311" s="206">
        <v>4</v>
      </c>
      <c r="G311" s="206">
        <v>4.78</v>
      </c>
      <c r="H311" s="206">
        <v>5.86</v>
      </c>
      <c r="I311" s="206">
        <v>23.44</v>
      </c>
      <c r="J311" s="214">
        <f t="shared" si="9"/>
        <v>6.8371363196303385E-6</v>
      </c>
      <c r="K311" s="215">
        <f t="shared" si="8"/>
        <v>0.99991706894917687</v>
      </c>
    </row>
    <row r="312" spans="1:11" x14ac:dyDescent="0.2">
      <c r="A312" s="205" t="s">
        <v>643</v>
      </c>
      <c r="B312" s="205" t="s">
        <v>137</v>
      </c>
      <c r="C312" s="240">
        <v>4180</v>
      </c>
      <c r="D312" s="224" t="s">
        <v>644</v>
      </c>
      <c r="E312" s="205" t="s">
        <v>352</v>
      </c>
      <c r="F312" s="206">
        <v>2</v>
      </c>
      <c r="G312" s="206">
        <v>9.2100000000000009</v>
      </c>
      <c r="H312" s="206">
        <v>11.28</v>
      </c>
      <c r="I312" s="206">
        <v>22.56</v>
      </c>
      <c r="J312" s="214">
        <f t="shared" si="9"/>
        <v>6.5804520209411442E-6</v>
      </c>
      <c r="K312" s="215">
        <f t="shared" si="8"/>
        <v>0.99992364940119782</v>
      </c>
    </row>
    <row r="313" spans="1:11" x14ac:dyDescent="0.2">
      <c r="A313" s="205" t="s">
        <v>1200</v>
      </c>
      <c r="B313" s="205" t="s">
        <v>120</v>
      </c>
      <c r="C313" s="240" t="s">
        <v>120</v>
      </c>
      <c r="D313" s="224" t="s">
        <v>1117</v>
      </c>
      <c r="E313" s="205" t="s">
        <v>1078</v>
      </c>
      <c r="F313" s="206">
        <v>12</v>
      </c>
      <c r="G313" s="206">
        <v>1.44</v>
      </c>
      <c r="H313" s="206">
        <v>1.76</v>
      </c>
      <c r="I313" s="206">
        <v>21.12</v>
      </c>
      <c r="J313" s="214">
        <f t="shared" si="9"/>
        <v>6.1604231685406464E-6</v>
      </c>
      <c r="K313" s="215">
        <f t="shared" si="8"/>
        <v>0.99992980982436641</v>
      </c>
    </row>
    <row r="314" spans="1:11" x14ac:dyDescent="0.2">
      <c r="A314" s="205" t="s">
        <v>737</v>
      </c>
      <c r="B314" s="205" t="s">
        <v>137</v>
      </c>
      <c r="C314" s="240">
        <v>4215</v>
      </c>
      <c r="D314" s="224" t="s">
        <v>738</v>
      </c>
      <c r="E314" s="205" t="s">
        <v>352</v>
      </c>
      <c r="F314" s="206">
        <v>4</v>
      </c>
      <c r="G314" s="206">
        <v>4.2300000000000004</v>
      </c>
      <c r="H314" s="206">
        <v>5.18</v>
      </c>
      <c r="I314" s="206">
        <v>20.72</v>
      </c>
      <c r="J314" s="214">
        <f t="shared" si="9"/>
        <v>6.043748487318285E-6</v>
      </c>
      <c r="K314" s="215">
        <f t="shared" ref="K314:K336" si="10">J314+K313</f>
        <v>0.99993585357285375</v>
      </c>
    </row>
    <row r="315" spans="1:11" x14ac:dyDescent="0.2">
      <c r="A315" s="205" t="s">
        <v>1191</v>
      </c>
      <c r="B315" s="205" t="s">
        <v>120</v>
      </c>
      <c r="C315" s="240" t="s">
        <v>120</v>
      </c>
      <c r="D315" s="224" t="s">
        <v>1108</v>
      </c>
      <c r="E315" s="205" t="s">
        <v>352</v>
      </c>
      <c r="F315" s="206">
        <v>6</v>
      </c>
      <c r="G315" s="206">
        <v>2.74</v>
      </c>
      <c r="H315" s="206">
        <v>3.36</v>
      </c>
      <c r="I315" s="206">
        <v>20.16</v>
      </c>
      <c r="J315" s="214">
        <f t="shared" si="9"/>
        <v>5.8804039336069807E-6</v>
      </c>
      <c r="K315" s="215">
        <f t="shared" si="10"/>
        <v>0.99994173397678732</v>
      </c>
    </row>
    <row r="316" spans="1:11" x14ac:dyDescent="0.2">
      <c r="A316" s="205" t="s">
        <v>1238</v>
      </c>
      <c r="B316" s="205" t="s">
        <v>120</v>
      </c>
      <c r="C316" s="240" t="s">
        <v>120</v>
      </c>
      <c r="D316" s="224" t="s">
        <v>1141</v>
      </c>
      <c r="E316" s="205" t="s">
        <v>1078</v>
      </c>
      <c r="F316" s="206">
        <v>2</v>
      </c>
      <c r="G316" s="206">
        <v>7.7</v>
      </c>
      <c r="H316" s="206">
        <v>9.43</v>
      </c>
      <c r="I316" s="206">
        <v>18.86</v>
      </c>
      <c r="J316" s="214">
        <f t="shared" si="9"/>
        <v>5.5012112196343075E-6</v>
      </c>
      <c r="K316" s="215">
        <f t="shared" si="10"/>
        <v>0.99994723518800699</v>
      </c>
    </row>
    <row r="317" spans="1:11" x14ac:dyDescent="0.2">
      <c r="A317" s="205" t="s">
        <v>1171</v>
      </c>
      <c r="B317" s="205" t="s">
        <v>120</v>
      </c>
      <c r="C317" s="240" t="s">
        <v>120</v>
      </c>
      <c r="D317" s="224" t="s">
        <v>1089</v>
      </c>
      <c r="E317" s="205" t="s">
        <v>1078</v>
      </c>
      <c r="F317" s="206">
        <v>3</v>
      </c>
      <c r="G317" s="206">
        <v>4.9000000000000004</v>
      </c>
      <c r="H317" s="206">
        <v>6</v>
      </c>
      <c r="I317" s="206">
        <v>18</v>
      </c>
      <c r="J317" s="214">
        <f t="shared" si="9"/>
        <v>5.2503606550062323E-6</v>
      </c>
      <c r="K317" s="215">
        <f t="shared" si="10"/>
        <v>0.99995248554866201</v>
      </c>
    </row>
    <row r="318" spans="1:11" x14ac:dyDescent="0.2">
      <c r="A318" s="205" t="s">
        <v>1207</v>
      </c>
      <c r="B318" s="205" t="s">
        <v>120</v>
      </c>
      <c r="C318" s="240" t="s">
        <v>120</v>
      </c>
      <c r="D318" s="224" t="s">
        <v>1124</v>
      </c>
      <c r="E318" s="205" t="s">
        <v>352</v>
      </c>
      <c r="F318" s="206">
        <v>0.45</v>
      </c>
      <c r="G318" s="206">
        <v>30.52</v>
      </c>
      <c r="H318" s="206">
        <v>37.39</v>
      </c>
      <c r="I318" s="206">
        <v>16.825500000000002</v>
      </c>
      <c r="J318" s="214">
        <f t="shared" si="9"/>
        <v>4.9077746222670766E-6</v>
      </c>
      <c r="K318" s="215">
        <f t="shared" si="10"/>
        <v>0.99995739332328426</v>
      </c>
    </row>
    <row r="319" spans="1:11" ht="25.5" x14ac:dyDescent="0.2">
      <c r="A319" s="205" t="s">
        <v>666</v>
      </c>
      <c r="B319" s="205" t="s">
        <v>137</v>
      </c>
      <c r="C319" s="240">
        <v>1835</v>
      </c>
      <c r="D319" s="224" t="s">
        <v>667</v>
      </c>
      <c r="E319" s="205" t="s">
        <v>352</v>
      </c>
      <c r="F319" s="206">
        <v>1</v>
      </c>
      <c r="G319" s="206">
        <v>10.93</v>
      </c>
      <c r="H319" s="206">
        <v>13.39</v>
      </c>
      <c r="I319" s="212">
        <v>13.39</v>
      </c>
      <c r="J319" s="214">
        <f t="shared" si="9"/>
        <v>3.9056849539185256E-6</v>
      </c>
      <c r="K319" s="215">
        <f t="shared" si="10"/>
        <v>0.99996129900823816</v>
      </c>
    </row>
    <row r="320" spans="1:11" x14ac:dyDescent="0.2">
      <c r="A320" s="205" t="s">
        <v>1198</v>
      </c>
      <c r="B320" s="205" t="s">
        <v>120</v>
      </c>
      <c r="C320" s="240" t="s">
        <v>120</v>
      </c>
      <c r="D320" s="224" t="s">
        <v>1115</v>
      </c>
      <c r="E320" s="205" t="s">
        <v>1075</v>
      </c>
      <c r="F320" s="206">
        <v>6</v>
      </c>
      <c r="G320" s="206">
        <v>1.74</v>
      </c>
      <c r="H320" s="206">
        <v>2.13</v>
      </c>
      <c r="I320" s="206">
        <v>12.78</v>
      </c>
      <c r="J320" s="214">
        <f t="shared" si="9"/>
        <v>3.7277560650544247E-6</v>
      </c>
      <c r="K320" s="215">
        <f t="shared" si="10"/>
        <v>0.99996502676430321</v>
      </c>
    </row>
    <row r="321" spans="1:11" x14ac:dyDescent="0.2">
      <c r="A321" s="205" t="s">
        <v>420</v>
      </c>
      <c r="B321" s="205" t="s">
        <v>120</v>
      </c>
      <c r="C321" s="240" t="s">
        <v>120</v>
      </c>
      <c r="D321" s="224" t="s">
        <v>421</v>
      </c>
      <c r="E321" s="205" t="s">
        <v>352</v>
      </c>
      <c r="F321" s="206">
        <v>22</v>
      </c>
      <c r="G321" s="206">
        <v>0.45</v>
      </c>
      <c r="H321" s="206">
        <v>0.55000000000000004</v>
      </c>
      <c r="I321" s="206">
        <v>12.100000000000001</v>
      </c>
      <c r="J321" s="214">
        <f t="shared" si="9"/>
        <v>3.5294091069764124E-6</v>
      </c>
      <c r="K321" s="215">
        <f t="shared" si="10"/>
        <v>0.99996855617341018</v>
      </c>
    </row>
    <row r="322" spans="1:11" x14ac:dyDescent="0.2">
      <c r="A322" s="205" t="s">
        <v>639</v>
      </c>
      <c r="B322" s="205" t="s">
        <v>120</v>
      </c>
      <c r="C322" s="240" t="s">
        <v>120</v>
      </c>
      <c r="D322" s="224" t="s">
        <v>421</v>
      </c>
      <c r="E322" s="205" t="s">
        <v>352</v>
      </c>
      <c r="F322" s="206">
        <v>22</v>
      </c>
      <c r="G322" s="206">
        <v>0.45</v>
      </c>
      <c r="H322" s="206">
        <v>0.55000000000000004</v>
      </c>
      <c r="I322" s="206">
        <v>12.100000000000001</v>
      </c>
      <c r="J322" s="214">
        <f t="shared" si="9"/>
        <v>3.5294091069764124E-6</v>
      </c>
      <c r="K322" s="215">
        <f t="shared" si="10"/>
        <v>0.99997208558251716</v>
      </c>
    </row>
    <row r="323" spans="1:11" x14ac:dyDescent="0.2">
      <c r="A323" s="205" t="s">
        <v>1206</v>
      </c>
      <c r="B323" s="205" t="s">
        <v>120</v>
      </c>
      <c r="C323" s="240" t="s">
        <v>120</v>
      </c>
      <c r="D323" s="224" t="s">
        <v>1123</v>
      </c>
      <c r="E323" s="205" t="s">
        <v>352</v>
      </c>
      <c r="F323" s="206">
        <v>1</v>
      </c>
      <c r="G323" s="206">
        <v>9.56</v>
      </c>
      <c r="H323" s="206">
        <v>11.71</v>
      </c>
      <c r="I323" s="212">
        <v>11.71</v>
      </c>
      <c r="J323" s="214">
        <f t="shared" ref="J323:J336" si="11">I323/$I$338</f>
        <v>3.4156512927846105E-6</v>
      </c>
      <c r="K323" s="215">
        <f t="shared" si="10"/>
        <v>0.99997550123380996</v>
      </c>
    </row>
    <row r="324" spans="1:11" ht="25.5" x14ac:dyDescent="0.2">
      <c r="A324" s="205" t="s">
        <v>664</v>
      </c>
      <c r="B324" s="205" t="s">
        <v>137</v>
      </c>
      <c r="C324" s="240">
        <v>113</v>
      </c>
      <c r="D324" s="224" t="s">
        <v>665</v>
      </c>
      <c r="E324" s="205" t="s">
        <v>352</v>
      </c>
      <c r="F324" s="206">
        <v>1</v>
      </c>
      <c r="G324" s="206">
        <v>8.94</v>
      </c>
      <c r="H324" s="206">
        <v>10.95</v>
      </c>
      <c r="I324" s="206">
        <v>10.95</v>
      </c>
      <c r="J324" s="214">
        <f t="shared" si="11"/>
        <v>3.1939693984621247E-6</v>
      </c>
      <c r="K324" s="215">
        <f t="shared" si="10"/>
        <v>0.99997869520320837</v>
      </c>
    </row>
    <row r="325" spans="1:11" x14ac:dyDescent="0.2">
      <c r="A325" s="205" t="s">
        <v>1192</v>
      </c>
      <c r="B325" s="205" t="s">
        <v>120</v>
      </c>
      <c r="C325" s="240" t="s">
        <v>120</v>
      </c>
      <c r="D325" s="224" t="s">
        <v>1109</v>
      </c>
      <c r="E325" s="205" t="s">
        <v>1078</v>
      </c>
      <c r="F325" s="206">
        <v>3</v>
      </c>
      <c r="G325" s="206">
        <v>2.84</v>
      </c>
      <c r="H325" s="206">
        <v>3.48</v>
      </c>
      <c r="I325" s="206">
        <v>10.44</v>
      </c>
      <c r="J325" s="214">
        <f t="shared" si="11"/>
        <v>3.0452091799036148E-6</v>
      </c>
      <c r="K325" s="215">
        <f t="shared" si="10"/>
        <v>0.9999817404123883</v>
      </c>
    </row>
    <row r="326" spans="1:11" x14ac:dyDescent="0.2">
      <c r="A326" s="205" t="s">
        <v>1193</v>
      </c>
      <c r="B326" s="205" t="s">
        <v>120</v>
      </c>
      <c r="C326" s="240" t="s">
        <v>120</v>
      </c>
      <c r="D326" s="224" t="s">
        <v>1110</v>
      </c>
      <c r="E326" s="205" t="s">
        <v>1078</v>
      </c>
      <c r="F326" s="206">
        <v>1</v>
      </c>
      <c r="G326" s="206">
        <v>8.2899999999999991</v>
      </c>
      <c r="H326" s="206">
        <v>10.16</v>
      </c>
      <c r="I326" s="206">
        <v>10.16</v>
      </c>
      <c r="J326" s="214">
        <f t="shared" si="11"/>
        <v>2.9635369030479622E-6</v>
      </c>
      <c r="K326" s="215">
        <f t="shared" si="10"/>
        <v>0.9999847039492914</v>
      </c>
    </row>
    <row r="327" spans="1:11" x14ac:dyDescent="0.2">
      <c r="A327" s="205" t="s">
        <v>1219</v>
      </c>
      <c r="B327" s="205" t="s">
        <v>120</v>
      </c>
      <c r="C327" s="240" t="s">
        <v>120</v>
      </c>
      <c r="D327" s="224" t="s">
        <v>1134</v>
      </c>
      <c r="E327" s="205" t="s">
        <v>1078</v>
      </c>
      <c r="F327" s="206">
        <v>3</v>
      </c>
      <c r="G327" s="206">
        <v>2.62</v>
      </c>
      <c r="H327" s="206">
        <v>3.21</v>
      </c>
      <c r="I327" s="206">
        <v>9.629999999999999</v>
      </c>
      <c r="J327" s="214">
        <f t="shared" si="11"/>
        <v>2.808942950428334E-6</v>
      </c>
      <c r="K327" s="215">
        <f t="shared" si="10"/>
        <v>0.99998751289224186</v>
      </c>
    </row>
    <row r="328" spans="1:11" x14ac:dyDescent="0.2">
      <c r="A328" s="205" t="s">
        <v>416</v>
      </c>
      <c r="B328" s="205" t="s">
        <v>137</v>
      </c>
      <c r="C328" s="240">
        <v>9838</v>
      </c>
      <c r="D328" s="224" t="s">
        <v>417</v>
      </c>
      <c r="E328" s="205" t="s">
        <v>94</v>
      </c>
      <c r="F328" s="206">
        <v>1</v>
      </c>
      <c r="G328" s="206">
        <v>6.75</v>
      </c>
      <c r="H328" s="206">
        <v>8.27</v>
      </c>
      <c r="I328" s="206">
        <v>8.27</v>
      </c>
      <c r="J328" s="214">
        <f t="shared" si="11"/>
        <v>2.4122490342723077E-6</v>
      </c>
      <c r="K328" s="215">
        <f t="shared" si="10"/>
        <v>0.99998992514127616</v>
      </c>
    </row>
    <row r="329" spans="1:11" x14ac:dyDescent="0.2">
      <c r="A329" s="205" t="s">
        <v>1190</v>
      </c>
      <c r="B329" s="205" t="s">
        <v>120</v>
      </c>
      <c r="C329" s="240" t="s">
        <v>120</v>
      </c>
      <c r="D329" s="224" t="s">
        <v>1107</v>
      </c>
      <c r="E329" s="205" t="s">
        <v>352</v>
      </c>
      <c r="F329" s="206">
        <v>2</v>
      </c>
      <c r="G329" s="206">
        <v>2.92</v>
      </c>
      <c r="H329" s="206">
        <v>3.58</v>
      </c>
      <c r="I329" s="206">
        <v>7.16</v>
      </c>
      <c r="J329" s="214">
        <f t="shared" si="11"/>
        <v>2.088476793880257E-6</v>
      </c>
      <c r="K329" s="215">
        <f t="shared" si="10"/>
        <v>0.99999201361807</v>
      </c>
    </row>
    <row r="330" spans="1:11" x14ac:dyDescent="0.2">
      <c r="A330" s="205" t="s">
        <v>637</v>
      </c>
      <c r="B330" s="205" t="s">
        <v>137</v>
      </c>
      <c r="C330" s="240">
        <v>9838</v>
      </c>
      <c r="D330" s="224" t="s">
        <v>417</v>
      </c>
      <c r="E330" s="205" t="s">
        <v>94</v>
      </c>
      <c r="F330" s="206">
        <v>1</v>
      </c>
      <c r="G330" s="206">
        <v>4.99</v>
      </c>
      <c r="H330" s="206">
        <v>6.11</v>
      </c>
      <c r="I330" s="206">
        <v>6.11</v>
      </c>
      <c r="J330" s="214">
        <f t="shared" si="11"/>
        <v>1.7822057556715602E-6</v>
      </c>
      <c r="K330" s="215">
        <f t="shared" si="10"/>
        <v>0.99999379582382564</v>
      </c>
    </row>
    <row r="331" spans="1:11" x14ac:dyDescent="0.2">
      <c r="A331" s="205" t="s">
        <v>1174</v>
      </c>
      <c r="B331" s="205" t="s">
        <v>120</v>
      </c>
      <c r="C331" s="240" t="s">
        <v>120</v>
      </c>
      <c r="D331" s="224" t="s">
        <v>1092</v>
      </c>
      <c r="E331" s="205" t="s">
        <v>352</v>
      </c>
      <c r="F331" s="206">
        <v>3</v>
      </c>
      <c r="G331" s="206">
        <v>1.65</v>
      </c>
      <c r="H331" s="206">
        <v>2.02</v>
      </c>
      <c r="I331" s="206">
        <v>6.0600000000000005</v>
      </c>
      <c r="J331" s="214">
        <f t="shared" si="11"/>
        <v>1.7676214205187651E-6</v>
      </c>
      <c r="K331" s="215">
        <f t="shared" si="10"/>
        <v>0.9999955634452462</v>
      </c>
    </row>
    <row r="332" spans="1:11" x14ac:dyDescent="0.2">
      <c r="A332" s="205" t="s">
        <v>1158</v>
      </c>
      <c r="B332" s="205" t="s">
        <v>120</v>
      </c>
      <c r="C332" s="240" t="s">
        <v>120</v>
      </c>
      <c r="D332" s="224" t="s">
        <v>1077</v>
      </c>
      <c r="E332" s="205" t="s">
        <v>1078</v>
      </c>
      <c r="F332" s="206">
        <v>1</v>
      </c>
      <c r="G332" s="206">
        <v>3.61</v>
      </c>
      <c r="H332" s="206">
        <v>4.42</v>
      </c>
      <c r="I332" s="206">
        <v>4.42</v>
      </c>
      <c r="J332" s="214">
        <f t="shared" si="11"/>
        <v>1.289255227507086E-6</v>
      </c>
      <c r="K332" s="215">
        <f t="shared" si="10"/>
        <v>0.99999685270047367</v>
      </c>
    </row>
    <row r="333" spans="1:11" x14ac:dyDescent="0.2">
      <c r="A333" s="205" t="s">
        <v>1197</v>
      </c>
      <c r="B333" s="205" t="s">
        <v>120</v>
      </c>
      <c r="C333" s="240" t="s">
        <v>120</v>
      </c>
      <c r="D333" s="224" t="s">
        <v>1114</v>
      </c>
      <c r="E333" s="205" t="s">
        <v>352</v>
      </c>
      <c r="F333" s="206">
        <v>3</v>
      </c>
      <c r="G333" s="206">
        <v>1.1299999999999999</v>
      </c>
      <c r="H333" s="206">
        <v>1.38</v>
      </c>
      <c r="I333" s="206">
        <v>4.1399999999999997</v>
      </c>
      <c r="J333" s="214">
        <f t="shared" si="11"/>
        <v>1.2075829506514334E-6</v>
      </c>
      <c r="K333" s="215">
        <f t="shared" si="10"/>
        <v>0.99999806028342431</v>
      </c>
    </row>
    <row r="334" spans="1:11" x14ac:dyDescent="0.2">
      <c r="A334" s="205" t="s">
        <v>418</v>
      </c>
      <c r="B334" s="205" t="s">
        <v>120</v>
      </c>
      <c r="C334" s="240" t="s">
        <v>120</v>
      </c>
      <c r="D334" s="224" t="s">
        <v>419</v>
      </c>
      <c r="E334" s="205" t="s">
        <v>352</v>
      </c>
      <c r="F334" s="206">
        <v>10</v>
      </c>
      <c r="G334" s="206">
        <v>0.33</v>
      </c>
      <c r="H334" s="206">
        <v>0.4</v>
      </c>
      <c r="I334" s="211">
        <v>4</v>
      </c>
      <c r="J334" s="214">
        <f t="shared" si="11"/>
        <v>1.1667468122236071E-6</v>
      </c>
      <c r="K334" s="215">
        <f t="shared" si="10"/>
        <v>0.99999922703023658</v>
      </c>
    </row>
    <row r="335" spans="1:11" x14ac:dyDescent="0.2">
      <c r="A335" s="205" t="s">
        <v>1214</v>
      </c>
      <c r="B335" s="205" t="s">
        <v>120</v>
      </c>
      <c r="C335" s="240" t="s">
        <v>120</v>
      </c>
      <c r="D335" s="224" t="s">
        <v>1129</v>
      </c>
      <c r="E335" s="205" t="s">
        <v>1078</v>
      </c>
      <c r="F335" s="206">
        <v>1</v>
      </c>
      <c r="G335" s="206">
        <v>1.38</v>
      </c>
      <c r="H335" s="206">
        <v>1.69</v>
      </c>
      <c r="I335" s="206">
        <v>1.69</v>
      </c>
      <c r="J335" s="214">
        <f t="shared" si="11"/>
        <v>4.9295052816447399E-7</v>
      </c>
      <c r="K335" s="215">
        <f t="shared" si="10"/>
        <v>0.99999971998076476</v>
      </c>
    </row>
    <row r="336" spans="1:11" x14ac:dyDescent="0.2">
      <c r="A336" s="205" t="s">
        <v>1208</v>
      </c>
      <c r="B336" s="205" t="s">
        <v>137</v>
      </c>
      <c r="C336" s="240">
        <v>407</v>
      </c>
      <c r="D336" s="224" t="s">
        <v>1305</v>
      </c>
      <c r="E336" s="205" t="s">
        <v>48</v>
      </c>
      <c r="F336" s="206">
        <v>0.02</v>
      </c>
      <c r="G336" s="206">
        <v>40</v>
      </c>
      <c r="H336" s="206">
        <v>49</v>
      </c>
      <c r="I336" s="206">
        <v>0.98</v>
      </c>
      <c r="J336" s="214">
        <f t="shared" si="11"/>
        <v>2.8585296899478376E-7</v>
      </c>
      <c r="K336" s="215">
        <f t="shared" si="10"/>
        <v>1.0000000058337337</v>
      </c>
    </row>
    <row r="337" spans="1:9" x14ac:dyDescent="0.2">
      <c r="A337" s="205"/>
      <c r="B337" s="205"/>
      <c r="C337" s="240"/>
      <c r="D337" s="224"/>
      <c r="E337" s="205"/>
      <c r="F337" s="206"/>
      <c r="G337" s="206"/>
      <c r="H337" s="206"/>
      <c r="I337" s="206"/>
    </row>
    <row r="338" spans="1:9" x14ac:dyDescent="0.2">
      <c r="I338" s="210">
        <f>SUM(I2:I337)-0.02</f>
        <v>3428335.9149503289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3"/>
  <sheetViews>
    <sheetView view="pageBreakPreview" zoomScale="60" zoomScaleNormal="100" workbookViewId="0">
      <selection activeCell="D60" sqref="D60:D61"/>
    </sheetView>
  </sheetViews>
  <sheetFormatPr defaultColWidth="17.28515625" defaultRowHeight="15" customHeight="1" x14ac:dyDescent="0.2"/>
  <cols>
    <col min="1" max="1" width="6.140625" customWidth="1"/>
    <col min="2" max="2" width="37.85546875" customWidth="1"/>
    <col min="3" max="3" width="14" hidden="1" customWidth="1"/>
    <col min="4" max="4" width="7.5703125" customWidth="1"/>
    <col min="5" max="5" width="12.140625" customWidth="1"/>
    <col min="6" max="6" width="8" customWidth="1"/>
    <col min="7" max="7" width="11.28515625" customWidth="1"/>
    <col min="8" max="9" width="10.42578125" customWidth="1"/>
    <col min="10" max="10" width="10.5703125" customWidth="1"/>
    <col min="11" max="11" width="10.85546875" customWidth="1"/>
    <col min="12" max="12" width="10.28515625" customWidth="1"/>
    <col min="13" max="13" width="10.5703125" customWidth="1"/>
    <col min="14" max="14" width="12.140625" customWidth="1"/>
    <col min="15" max="15" width="11" customWidth="1"/>
    <col min="16" max="16" width="10.7109375" customWidth="1"/>
    <col min="17" max="17" width="12.140625" customWidth="1"/>
    <col min="18" max="18" width="10.85546875" customWidth="1"/>
    <col min="19" max="19" width="14.85546875" customWidth="1"/>
    <col min="20" max="20" width="14.140625" customWidth="1"/>
    <col min="21" max="29" width="9.140625" customWidth="1"/>
  </cols>
  <sheetData>
    <row r="1" spans="1:29" ht="18" customHeight="1" x14ac:dyDescent="0.25">
      <c r="A1" s="499" t="s">
        <v>1037</v>
      </c>
      <c r="B1" s="500"/>
      <c r="C1" s="500"/>
      <c r="D1" s="500"/>
      <c r="E1" s="500"/>
      <c r="F1" s="500"/>
      <c r="G1" s="500"/>
      <c r="H1" s="500"/>
      <c r="I1" s="500"/>
      <c r="J1" s="500"/>
      <c r="K1" s="500"/>
      <c r="L1" s="500"/>
      <c r="M1" s="500"/>
      <c r="N1" s="500"/>
      <c r="O1" s="500"/>
      <c r="P1" s="500"/>
      <c r="Q1" s="500"/>
      <c r="R1" s="500"/>
      <c r="S1" s="501"/>
      <c r="T1" s="103"/>
      <c r="U1" s="103"/>
      <c r="V1" s="103"/>
      <c r="W1" s="103"/>
      <c r="X1" s="103"/>
      <c r="Y1" s="103"/>
      <c r="Z1" s="103"/>
      <c r="AA1" s="103"/>
      <c r="AB1" s="103"/>
      <c r="AC1" s="103"/>
    </row>
    <row r="2" spans="1:29" ht="24.75" customHeight="1" x14ac:dyDescent="0.25">
      <c r="A2" s="511"/>
      <c r="B2" s="512"/>
      <c r="C2" s="521" t="s">
        <v>1038</v>
      </c>
      <c r="D2" s="522"/>
      <c r="E2" s="522"/>
      <c r="F2" s="522"/>
      <c r="G2" s="522"/>
      <c r="H2" s="522"/>
      <c r="I2" s="522"/>
      <c r="J2" s="522"/>
      <c r="K2" s="104"/>
      <c r="L2" s="105"/>
      <c r="M2" s="104"/>
      <c r="N2" s="104"/>
      <c r="O2" s="104"/>
      <c r="P2" s="104"/>
      <c r="Q2" s="104"/>
      <c r="R2" s="104"/>
      <c r="S2" s="106"/>
      <c r="T2" s="103"/>
      <c r="U2" s="103"/>
      <c r="V2" s="103"/>
      <c r="W2" s="103"/>
      <c r="X2" s="103"/>
      <c r="Y2" s="103"/>
      <c r="Z2" s="103"/>
      <c r="AA2" s="103"/>
      <c r="AB2" s="103"/>
      <c r="AC2" s="103"/>
    </row>
    <row r="3" spans="1:29" ht="14.25" x14ac:dyDescent="0.2">
      <c r="A3" s="513"/>
      <c r="B3" s="514"/>
      <c r="C3" s="519"/>
      <c r="D3" s="503"/>
      <c r="E3" s="503"/>
      <c r="F3" s="503"/>
      <c r="G3" s="503"/>
      <c r="H3" s="503"/>
      <c r="I3" s="503"/>
      <c r="J3" s="503"/>
      <c r="K3" s="503"/>
      <c r="L3" s="503"/>
      <c r="M3" s="503"/>
      <c r="N3" s="107"/>
      <c r="O3" s="107"/>
      <c r="P3" s="107"/>
      <c r="Q3" s="107"/>
      <c r="R3" s="107"/>
      <c r="S3" s="108"/>
      <c r="T3" s="103"/>
      <c r="U3" s="103"/>
      <c r="V3" s="103"/>
      <c r="W3" s="103"/>
      <c r="X3" s="103"/>
      <c r="Y3" s="103"/>
      <c r="Z3" s="103"/>
      <c r="AA3" s="103"/>
      <c r="AB3" s="103"/>
      <c r="AC3" s="103"/>
    </row>
    <row r="4" spans="1:29" ht="14.25" x14ac:dyDescent="0.2">
      <c r="A4" s="513"/>
      <c r="B4" s="514"/>
      <c r="C4" s="519" t="s">
        <v>123</v>
      </c>
      <c r="D4" s="503"/>
      <c r="E4" s="503"/>
      <c r="F4" s="503"/>
      <c r="G4" s="503"/>
      <c r="H4" s="503"/>
      <c r="I4" s="503"/>
      <c r="J4" s="503"/>
      <c r="K4" s="503"/>
      <c r="L4" s="503"/>
      <c r="M4" s="503"/>
      <c r="N4" s="503"/>
      <c r="O4" s="503"/>
      <c r="P4" s="503"/>
      <c r="Q4" s="503"/>
      <c r="R4" s="503"/>
      <c r="S4" s="520"/>
      <c r="T4" s="103"/>
      <c r="U4" s="103"/>
      <c r="V4" s="103"/>
      <c r="W4" s="103"/>
      <c r="X4" s="103"/>
      <c r="Y4" s="103"/>
      <c r="Z4" s="103"/>
      <c r="AA4" s="103"/>
      <c r="AB4" s="103"/>
      <c r="AC4" s="103"/>
    </row>
    <row r="5" spans="1:29" ht="16.5" customHeight="1" x14ac:dyDescent="0.25">
      <c r="A5" s="515"/>
      <c r="B5" s="516"/>
      <c r="C5" s="103"/>
      <c r="D5" s="502" t="s">
        <v>1321</v>
      </c>
      <c r="E5" s="503"/>
      <c r="F5" s="503"/>
      <c r="G5" s="503"/>
      <c r="H5" s="503"/>
      <c r="I5" s="503"/>
      <c r="J5" s="503"/>
      <c r="K5" s="109"/>
      <c r="L5" s="109"/>
      <c r="M5" s="109"/>
      <c r="N5" s="109"/>
      <c r="O5" s="109"/>
      <c r="P5" s="109"/>
      <c r="Q5" s="109"/>
      <c r="R5" s="109"/>
      <c r="S5" s="110"/>
      <c r="T5" s="103"/>
      <c r="U5" s="103"/>
      <c r="V5" s="103"/>
      <c r="W5" s="103"/>
      <c r="X5" s="103"/>
      <c r="Y5" s="103"/>
      <c r="Z5" s="103"/>
      <c r="AA5" s="103"/>
      <c r="AB5" s="103"/>
      <c r="AC5" s="103"/>
    </row>
    <row r="6" spans="1:29" ht="20.25" customHeight="1" x14ac:dyDescent="0.2">
      <c r="A6" s="517" t="s">
        <v>1039</v>
      </c>
      <c r="B6" s="518" t="s">
        <v>1040</v>
      </c>
      <c r="C6" s="505" t="s">
        <v>1041</v>
      </c>
      <c r="D6" s="517" t="s">
        <v>1042</v>
      </c>
      <c r="E6" s="498" t="s">
        <v>1043</v>
      </c>
      <c r="F6" s="504" t="s">
        <v>1044</v>
      </c>
      <c r="G6" s="507" t="s">
        <v>1045</v>
      </c>
      <c r="H6" s="508"/>
      <c r="I6" s="508"/>
      <c r="J6" s="508"/>
      <c r="K6" s="508"/>
      <c r="L6" s="508"/>
      <c r="M6" s="508"/>
      <c r="N6" s="508"/>
      <c r="O6" s="508"/>
      <c r="P6" s="508"/>
      <c r="Q6" s="508"/>
      <c r="R6" s="509"/>
      <c r="S6" s="510" t="s">
        <v>37</v>
      </c>
      <c r="T6" s="103"/>
      <c r="U6" s="103"/>
      <c r="V6" s="103"/>
      <c r="W6" s="103"/>
      <c r="X6" s="103"/>
      <c r="Y6" s="103"/>
      <c r="Z6" s="103"/>
      <c r="AA6" s="103"/>
      <c r="AB6" s="103"/>
      <c r="AC6" s="103"/>
    </row>
    <row r="7" spans="1:29" ht="24" customHeight="1" x14ac:dyDescent="0.2">
      <c r="A7" s="490"/>
      <c r="B7" s="490"/>
      <c r="C7" s="506"/>
      <c r="D7" s="490"/>
      <c r="E7" s="490"/>
      <c r="F7" s="490"/>
      <c r="G7" s="111" t="s">
        <v>134</v>
      </c>
      <c r="H7" s="112" t="s">
        <v>148</v>
      </c>
      <c r="I7" s="111" t="s">
        <v>162</v>
      </c>
      <c r="J7" s="112" t="s">
        <v>258</v>
      </c>
      <c r="K7" s="111" t="s">
        <v>276</v>
      </c>
      <c r="L7" s="112" t="s">
        <v>470</v>
      </c>
      <c r="M7" s="111" t="s">
        <v>502</v>
      </c>
      <c r="N7" s="112" t="s">
        <v>549</v>
      </c>
      <c r="O7" s="111" t="s">
        <v>579</v>
      </c>
      <c r="P7" s="112" t="s">
        <v>671</v>
      </c>
      <c r="Q7" s="111" t="s">
        <v>753</v>
      </c>
      <c r="R7" s="112" t="s">
        <v>806</v>
      </c>
      <c r="S7" s="490"/>
      <c r="T7" s="103"/>
      <c r="U7" s="103"/>
      <c r="V7" s="103"/>
      <c r="W7" s="103"/>
      <c r="X7" s="103"/>
      <c r="Y7" s="103"/>
      <c r="Z7" s="103"/>
      <c r="AA7" s="103"/>
      <c r="AB7" s="103"/>
      <c r="AC7" s="103"/>
    </row>
    <row r="8" spans="1:29" ht="14.25" hidden="1" x14ac:dyDescent="0.2">
      <c r="A8" s="113"/>
      <c r="B8" s="114"/>
      <c r="C8" s="115" t="e">
        <f>C9+C13+C15+C17+C19+C21+C23+#REF!+C25+C29+C31+C43</f>
        <v>#REF!</v>
      </c>
      <c r="D8" s="113"/>
      <c r="E8" s="116"/>
      <c r="F8" s="117"/>
      <c r="G8" s="118"/>
      <c r="H8" s="118"/>
      <c r="I8" s="118"/>
      <c r="J8" s="118"/>
      <c r="K8" s="118"/>
      <c r="L8" s="118"/>
      <c r="M8" s="118"/>
      <c r="N8" s="118"/>
      <c r="O8" s="118"/>
      <c r="P8" s="118"/>
      <c r="Q8" s="118"/>
      <c r="R8" s="118"/>
      <c r="S8" s="119"/>
      <c r="T8" s="103"/>
      <c r="U8" s="103"/>
      <c r="V8" s="103"/>
      <c r="W8" s="103"/>
      <c r="X8" s="103"/>
      <c r="Y8" s="103"/>
      <c r="Z8" s="103"/>
      <c r="AA8" s="103"/>
      <c r="AB8" s="103"/>
      <c r="AC8" s="103"/>
    </row>
    <row r="9" spans="1:29" ht="14.25" x14ac:dyDescent="0.2">
      <c r="A9" s="489">
        <v>1</v>
      </c>
      <c r="B9" s="491" t="str">
        <f>MEDIÇAO!D17</f>
        <v>INSTALAÇÃO DA OBRA</v>
      </c>
      <c r="C9" s="495">
        <v>240</v>
      </c>
      <c r="D9" s="492" t="e">
        <f>E9/$S$50</f>
        <v>#REF!</v>
      </c>
      <c r="E9" s="494" t="e">
        <f>MEDIÇAO!I17</f>
        <v>#REF!</v>
      </c>
      <c r="F9" s="120" t="s">
        <v>1042</v>
      </c>
      <c r="G9" s="121">
        <v>1</v>
      </c>
      <c r="H9" s="183"/>
      <c r="I9" s="183"/>
      <c r="J9" s="183"/>
      <c r="K9" s="183"/>
      <c r="L9" s="183"/>
      <c r="M9" s="183"/>
      <c r="N9" s="183"/>
      <c r="O9" s="183"/>
      <c r="P9" s="183"/>
      <c r="Q9" s="183"/>
      <c r="R9" s="183"/>
      <c r="S9" s="122">
        <f>SUM(G9:R9)</f>
        <v>1</v>
      </c>
      <c r="T9" s="123"/>
      <c r="U9" s="103"/>
      <c r="V9" s="103"/>
      <c r="W9" s="103"/>
      <c r="X9" s="103"/>
      <c r="Y9" s="103"/>
      <c r="Z9" s="103"/>
      <c r="AA9" s="103"/>
      <c r="AB9" s="103"/>
      <c r="AC9" s="103"/>
    </row>
    <row r="10" spans="1:29" ht="14.25" x14ac:dyDescent="0.2">
      <c r="A10" s="490"/>
      <c r="B10" s="490"/>
      <c r="C10" s="490"/>
      <c r="D10" s="490"/>
      <c r="E10" s="490"/>
      <c r="F10" s="124" t="s">
        <v>1046</v>
      </c>
      <c r="G10" s="125" t="e">
        <f>+G9*$E$9</f>
        <v>#REF!</v>
      </c>
      <c r="H10" s="125"/>
      <c r="I10" s="125"/>
      <c r="J10" s="125"/>
      <c r="K10" s="125"/>
      <c r="L10" s="125"/>
      <c r="M10" s="125"/>
      <c r="N10" s="125"/>
      <c r="O10" s="125"/>
      <c r="P10" s="125"/>
      <c r="Q10" s="125"/>
      <c r="R10" s="125"/>
      <c r="S10" s="126" t="e">
        <f>SUM(G10:R10)</f>
        <v>#REF!</v>
      </c>
      <c r="T10" s="127"/>
      <c r="U10" s="103"/>
      <c r="V10" s="103"/>
      <c r="W10" s="103"/>
      <c r="X10" s="103"/>
      <c r="Y10" s="103"/>
      <c r="Z10" s="103"/>
      <c r="AA10" s="103"/>
      <c r="AB10" s="103"/>
      <c r="AC10" s="103"/>
    </row>
    <row r="11" spans="1:29" ht="14.25" x14ac:dyDescent="0.2">
      <c r="A11" s="489">
        <v>2</v>
      </c>
      <c r="B11" s="523" t="str">
        <f>MEDIÇAO!D22</f>
        <v>SERVIÇOS TÉCNICOS</v>
      </c>
      <c r="C11" s="128"/>
      <c r="D11" s="492" t="e">
        <f>E11/$S$50</f>
        <v>#REF!</v>
      </c>
      <c r="E11" s="494" t="e">
        <f>MEDIÇAO!I22</f>
        <v>#REF!</v>
      </c>
      <c r="F11" s="120" t="s">
        <v>1042</v>
      </c>
      <c r="G11" s="121">
        <v>0.5</v>
      </c>
      <c r="H11" s="121">
        <v>0.5</v>
      </c>
      <c r="I11" s="129"/>
      <c r="J11" s="129"/>
      <c r="K11" s="129"/>
      <c r="L11" s="129"/>
      <c r="M11" s="129"/>
      <c r="N11" s="129"/>
      <c r="O11" s="129"/>
      <c r="P11" s="129"/>
      <c r="Q11" s="129"/>
      <c r="R11" s="129"/>
      <c r="S11" s="130">
        <f>SUBTOTAL(9,G11:R11)</f>
        <v>1</v>
      </c>
      <c r="T11" s="123"/>
      <c r="U11" s="103"/>
      <c r="V11" s="103"/>
      <c r="W11" s="103"/>
      <c r="X11" s="103"/>
      <c r="Y11" s="103"/>
      <c r="Z11" s="103"/>
      <c r="AA11" s="103"/>
      <c r="AB11" s="103"/>
      <c r="AC11" s="103"/>
    </row>
    <row r="12" spans="1:29" ht="14.25" x14ac:dyDescent="0.2">
      <c r="A12" s="490"/>
      <c r="B12" s="490"/>
      <c r="C12" s="128"/>
      <c r="D12" s="490"/>
      <c r="E12" s="490"/>
      <c r="F12" s="124" t="s">
        <v>1046</v>
      </c>
      <c r="G12" s="125" t="e">
        <f>+G11*$E$11</f>
        <v>#REF!</v>
      </c>
      <c r="H12" s="125" t="e">
        <f>+H11*$E$11</f>
        <v>#REF!</v>
      </c>
      <c r="I12" s="131"/>
      <c r="J12" s="131"/>
      <c r="K12" s="131"/>
      <c r="L12" s="131"/>
      <c r="M12" s="131"/>
      <c r="N12" s="131"/>
      <c r="O12" s="131"/>
      <c r="P12" s="131"/>
      <c r="Q12" s="131"/>
      <c r="R12" s="131"/>
      <c r="S12" s="132" t="e">
        <f>SUBTOTAL(9,G12:R12)</f>
        <v>#REF!</v>
      </c>
      <c r="T12" s="127"/>
      <c r="U12" s="103"/>
      <c r="V12" s="103"/>
      <c r="W12" s="103"/>
      <c r="X12" s="103"/>
      <c r="Y12" s="103"/>
      <c r="Z12" s="103"/>
      <c r="AA12" s="103"/>
      <c r="AB12" s="103"/>
      <c r="AC12" s="103"/>
    </row>
    <row r="13" spans="1:29" ht="14.25" x14ac:dyDescent="0.2">
      <c r="A13" s="489">
        <v>3</v>
      </c>
      <c r="B13" s="523" t="str">
        <f>MEDIÇAO!D27</f>
        <v>REDE COLETORA / INTERCEPTOR</v>
      </c>
      <c r="C13" s="495">
        <v>160</v>
      </c>
      <c r="D13" s="492" t="e">
        <f>E13/$S$50</f>
        <v>#REF!</v>
      </c>
      <c r="E13" s="494" t="e">
        <f>MEDIÇAO!I27</f>
        <v>#REF!</v>
      </c>
      <c r="F13" s="120" t="s">
        <v>1042</v>
      </c>
      <c r="G13" s="121">
        <v>0.2</v>
      </c>
      <c r="H13" s="121">
        <v>0.2</v>
      </c>
      <c r="I13" s="121">
        <v>0.2</v>
      </c>
      <c r="J13" s="121">
        <v>0.2</v>
      </c>
      <c r="K13" s="121">
        <v>0.2</v>
      </c>
      <c r="L13" s="129"/>
      <c r="M13" s="129"/>
      <c r="N13" s="129"/>
      <c r="O13" s="129"/>
      <c r="P13" s="129"/>
      <c r="Q13" s="129"/>
      <c r="R13" s="129"/>
      <c r="S13" s="122">
        <f>SUM(G13:R13)</f>
        <v>1</v>
      </c>
      <c r="T13" s="123"/>
      <c r="U13" s="103"/>
      <c r="V13" s="103"/>
      <c r="W13" s="103"/>
      <c r="X13" s="103"/>
      <c r="Y13" s="103"/>
      <c r="Z13" s="103"/>
      <c r="AA13" s="103"/>
      <c r="AB13" s="103"/>
      <c r="AC13" s="103"/>
    </row>
    <row r="14" spans="1:29" ht="14.25" x14ac:dyDescent="0.2">
      <c r="A14" s="490"/>
      <c r="B14" s="490"/>
      <c r="C14" s="490"/>
      <c r="D14" s="490"/>
      <c r="E14" s="490"/>
      <c r="F14" s="124" t="s">
        <v>1046</v>
      </c>
      <c r="G14" s="125" t="e">
        <f>+G13*$E$13</f>
        <v>#REF!</v>
      </c>
      <c r="H14" s="125" t="e">
        <f>+H13*$E$13</f>
        <v>#REF!</v>
      </c>
      <c r="I14" s="125" t="e">
        <f>+I13*$E$13</f>
        <v>#REF!</v>
      </c>
      <c r="J14" s="125" t="e">
        <f>+J13*$E$13</f>
        <v>#REF!</v>
      </c>
      <c r="K14" s="125" t="e">
        <f>+K13*$E$13</f>
        <v>#REF!</v>
      </c>
      <c r="L14" s="124"/>
      <c r="M14" s="124"/>
      <c r="N14" s="124"/>
      <c r="O14" s="124"/>
      <c r="P14" s="131"/>
      <c r="Q14" s="131"/>
      <c r="R14" s="131"/>
      <c r="S14" s="126" t="e">
        <f>SUM(G14:R14)</f>
        <v>#REF!</v>
      </c>
      <c r="T14" s="127"/>
      <c r="U14" s="103"/>
      <c r="V14" s="103"/>
      <c r="W14" s="103"/>
      <c r="X14" s="103"/>
      <c r="Y14" s="103"/>
      <c r="Z14" s="103"/>
      <c r="AA14" s="103"/>
      <c r="AB14" s="103"/>
      <c r="AC14" s="103"/>
    </row>
    <row r="15" spans="1:29" ht="14.25" x14ac:dyDescent="0.2">
      <c r="A15" s="489">
        <v>4</v>
      </c>
      <c r="B15" s="491" t="str">
        <f>MEDIÇAO!D71</f>
        <v>LIGAÇÃO PREDIAL</v>
      </c>
      <c r="C15" s="495">
        <v>710</v>
      </c>
      <c r="D15" s="492" t="e">
        <f>E15/$S$50</f>
        <v>#REF!</v>
      </c>
      <c r="E15" s="494" t="e">
        <f>MEDIÇAO!I71</f>
        <v>#REF!</v>
      </c>
      <c r="F15" s="120" t="s">
        <v>1042</v>
      </c>
      <c r="G15" s="121">
        <v>0.2</v>
      </c>
      <c r="H15" s="121">
        <v>0.2</v>
      </c>
      <c r="I15" s="121">
        <v>0.2</v>
      </c>
      <c r="J15" s="121">
        <v>0.2</v>
      </c>
      <c r="K15" s="121">
        <v>0.2</v>
      </c>
      <c r="L15" s="129"/>
      <c r="M15" s="129"/>
      <c r="N15" s="129"/>
      <c r="O15" s="129"/>
      <c r="P15" s="133"/>
      <c r="Q15" s="133"/>
      <c r="R15" s="133"/>
      <c r="S15" s="122">
        <f>SUM(G15:O15)</f>
        <v>1</v>
      </c>
      <c r="T15" s="123"/>
      <c r="U15" s="103"/>
      <c r="V15" s="103"/>
      <c r="W15" s="103"/>
      <c r="X15" s="103"/>
      <c r="Y15" s="103"/>
      <c r="Z15" s="103"/>
      <c r="AA15" s="103"/>
      <c r="AB15" s="103"/>
      <c r="AC15" s="103"/>
    </row>
    <row r="16" spans="1:29" ht="14.25" x14ac:dyDescent="0.2">
      <c r="A16" s="490"/>
      <c r="B16" s="490"/>
      <c r="C16" s="490"/>
      <c r="D16" s="490"/>
      <c r="E16" s="490"/>
      <c r="F16" s="124" t="s">
        <v>1046</v>
      </c>
      <c r="G16" s="125" t="e">
        <f>+G15*$E$15</f>
        <v>#REF!</v>
      </c>
      <c r="H16" s="125" t="e">
        <f>+H15*$E$15</f>
        <v>#REF!</v>
      </c>
      <c r="I16" s="125" t="e">
        <f>+I15*$E$15</f>
        <v>#REF!</v>
      </c>
      <c r="J16" s="125" t="e">
        <f>+J15*$E$15</f>
        <v>#REF!</v>
      </c>
      <c r="K16" s="125" t="e">
        <f>+K15*$E$15</f>
        <v>#REF!</v>
      </c>
      <c r="L16" s="131"/>
      <c r="M16" s="131"/>
      <c r="N16" s="131"/>
      <c r="O16" s="131"/>
      <c r="P16" s="133"/>
      <c r="Q16" s="133"/>
      <c r="R16" s="133"/>
      <c r="S16" s="126" t="e">
        <f>SUM(G16:O16)</f>
        <v>#REF!</v>
      </c>
      <c r="T16" s="127"/>
      <c r="U16" s="103"/>
      <c r="V16" s="103"/>
      <c r="W16" s="103"/>
      <c r="X16" s="103"/>
      <c r="Y16" s="103"/>
      <c r="Z16" s="103"/>
      <c r="AA16" s="103"/>
      <c r="AB16" s="103"/>
      <c r="AC16" s="103"/>
    </row>
    <row r="17" spans="1:29" ht="14.25" x14ac:dyDescent="0.2">
      <c r="A17" s="489">
        <v>5</v>
      </c>
      <c r="B17" s="523" t="str">
        <f>MEDIÇAO!D84</f>
        <v>ESTAÇÕES ELEVATÓRIAS</v>
      </c>
      <c r="C17" s="495">
        <v>665</v>
      </c>
      <c r="D17" s="492" t="e">
        <f>E17/$S$50</f>
        <v>#REF!</v>
      </c>
      <c r="E17" s="494" t="e">
        <f>MEDIÇAO!I84</f>
        <v>#REF!</v>
      </c>
      <c r="F17" s="120" t="s">
        <v>1042</v>
      </c>
      <c r="G17" s="133"/>
      <c r="H17" s="133"/>
      <c r="I17" s="133"/>
      <c r="J17" s="133"/>
      <c r="K17" s="129"/>
      <c r="L17" s="129"/>
      <c r="M17" s="129"/>
      <c r="N17" s="129"/>
      <c r="O17" s="129"/>
      <c r="P17" s="129"/>
      <c r="Q17" s="121">
        <v>0.5</v>
      </c>
      <c r="R17" s="121">
        <v>0.5</v>
      </c>
      <c r="S17" s="122">
        <f>SUM(K17:R17)</f>
        <v>1</v>
      </c>
      <c r="T17" s="123"/>
      <c r="U17" s="103"/>
      <c r="V17" s="103"/>
      <c r="W17" s="103"/>
      <c r="X17" s="103"/>
      <c r="Y17" s="103"/>
      <c r="Z17" s="103"/>
      <c r="AA17" s="103"/>
      <c r="AB17" s="103"/>
      <c r="AC17" s="103"/>
    </row>
    <row r="18" spans="1:29" ht="14.25" x14ac:dyDescent="0.2">
      <c r="A18" s="490"/>
      <c r="B18" s="490"/>
      <c r="C18" s="490"/>
      <c r="D18" s="490"/>
      <c r="E18" s="490"/>
      <c r="F18" s="124" t="s">
        <v>1046</v>
      </c>
      <c r="G18" s="133"/>
      <c r="H18" s="133"/>
      <c r="I18" s="133"/>
      <c r="J18" s="133"/>
      <c r="K18" s="131"/>
      <c r="L18" s="131"/>
      <c r="M18" s="131"/>
      <c r="N18" s="131"/>
      <c r="O18" s="131"/>
      <c r="P18" s="131"/>
      <c r="Q18" s="125" t="e">
        <f>+Q17*$E$17</f>
        <v>#REF!</v>
      </c>
      <c r="R18" s="125" t="e">
        <f>+R17*$E$17</f>
        <v>#REF!</v>
      </c>
      <c r="S18" s="126" t="e">
        <f>SUM(K18:R18)</f>
        <v>#REF!</v>
      </c>
      <c r="T18" s="127"/>
      <c r="U18" s="103"/>
      <c r="V18" s="103"/>
      <c r="W18" s="103"/>
      <c r="X18" s="103"/>
      <c r="Y18" s="103"/>
      <c r="Z18" s="103"/>
      <c r="AA18" s="103"/>
      <c r="AB18" s="103"/>
      <c r="AC18" s="103"/>
    </row>
    <row r="19" spans="1:29" ht="14.25" x14ac:dyDescent="0.2">
      <c r="A19" s="489">
        <v>6</v>
      </c>
      <c r="B19" s="523" t="str">
        <f>MEDIÇAO!D194</f>
        <v>URBANIZAÇÃO DA ETE</v>
      </c>
      <c r="C19" s="495">
        <v>528</v>
      </c>
      <c r="D19" s="492" t="e">
        <f>E19/$S$50</f>
        <v>#REF!</v>
      </c>
      <c r="E19" s="494" t="e">
        <f>MEDIÇAO!I194</f>
        <v>#REF!</v>
      </c>
      <c r="F19" s="120" t="s">
        <v>1042</v>
      </c>
      <c r="G19" s="134"/>
      <c r="H19" s="134"/>
      <c r="I19" s="121">
        <v>0.15</v>
      </c>
      <c r="J19" s="121">
        <v>0.15</v>
      </c>
      <c r="K19" s="121">
        <v>0.15</v>
      </c>
      <c r="L19" s="121">
        <v>0.15</v>
      </c>
      <c r="M19" s="121">
        <v>0.15</v>
      </c>
      <c r="N19" s="121">
        <v>0.15</v>
      </c>
      <c r="O19" s="121">
        <v>0.1</v>
      </c>
      <c r="P19" s="129"/>
      <c r="Q19" s="129"/>
      <c r="R19" s="129"/>
      <c r="S19" s="122">
        <f>SUM(G19:R19)</f>
        <v>1</v>
      </c>
      <c r="T19" s="123"/>
      <c r="U19" s="103"/>
      <c r="V19" s="103"/>
      <c r="W19" s="103"/>
      <c r="X19" s="103"/>
      <c r="Y19" s="103"/>
      <c r="Z19" s="103"/>
      <c r="AA19" s="103"/>
      <c r="AB19" s="103"/>
      <c r="AC19" s="103"/>
    </row>
    <row r="20" spans="1:29" ht="14.25" x14ac:dyDescent="0.2">
      <c r="A20" s="490"/>
      <c r="B20" s="490"/>
      <c r="C20" s="490"/>
      <c r="D20" s="490"/>
      <c r="E20" s="490"/>
      <c r="F20" s="124" t="s">
        <v>1046</v>
      </c>
      <c r="G20" s="124"/>
      <c r="H20" s="124"/>
      <c r="I20" s="125" t="e">
        <f t="shared" ref="I20:O20" si="0">+I19*$E$19</f>
        <v>#REF!</v>
      </c>
      <c r="J20" s="125" t="e">
        <f t="shared" si="0"/>
        <v>#REF!</v>
      </c>
      <c r="K20" s="125" t="e">
        <f t="shared" si="0"/>
        <v>#REF!</v>
      </c>
      <c r="L20" s="125" t="e">
        <f t="shared" si="0"/>
        <v>#REF!</v>
      </c>
      <c r="M20" s="125" t="e">
        <f t="shared" si="0"/>
        <v>#REF!</v>
      </c>
      <c r="N20" s="125" t="e">
        <f t="shared" si="0"/>
        <v>#REF!</v>
      </c>
      <c r="O20" s="125" t="e">
        <f t="shared" si="0"/>
        <v>#REF!</v>
      </c>
      <c r="P20" s="131"/>
      <c r="Q20" s="131"/>
      <c r="R20" s="131"/>
      <c r="S20" s="126" t="e">
        <f>SUM(G20:R20)</f>
        <v>#REF!</v>
      </c>
      <c r="T20" s="127"/>
      <c r="U20" s="103"/>
      <c r="V20" s="103"/>
      <c r="W20" s="103"/>
      <c r="X20" s="103"/>
      <c r="Y20" s="103"/>
      <c r="Z20" s="103"/>
      <c r="AA20" s="103"/>
      <c r="AB20" s="103"/>
      <c r="AC20" s="103"/>
    </row>
    <row r="21" spans="1:29" ht="14.25" x14ac:dyDescent="0.2">
      <c r="A21" s="489">
        <v>7</v>
      </c>
      <c r="B21" s="494" t="str">
        <f>MEDIÇAO!D216</f>
        <v>INTERLIGAÇÕES</v>
      </c>
      <c r="C21" s="495">
        <v>240</v>
      </c>
      <c r="D21" s="492" t="e">
        <f>E21/$S$50</f>
        <v>#REF!</v>
      </c>
      <c r="E21" s="494" t="e">
        <f>MEDIÇAO!I216</f>
        <v>#REF!</v>
      </c>
      <c r="F21" s="120" t="s">
        <v>1042</v>
      </c>
      <c r="G21" s="134"/>
      <c r="H21" s="134"/>
      <c r="I21" s="134"/>
      <c r="J21" s="134"/>
      <c r="K21" s="134"/>
      <c r="L21" s="121">
        <v>0.5</v>
      </c>
      <c r="M21" s="121">
        <v>0.5</v>
      </c>
      <c r="N21" s="129"/>
      <c r="O21" s="129"/>
      <c r="P21" s="131"/>
      <c r="Q21" s="131"/>
      <c r="R21" s="131"/>
      <c r="S21" s="122">
        <f>SUM(G21:R21)</f>
        <v>1</v>
      </c>
      <c r="T21" s="123"/>
      <c r="U21" s="103"/>
      <c r="V21" s="103"/>
      <c r="W21" s="103"/>
      <c r="X21" s="103"/>
      <c r="Y21" s="103"/>
      <c r="Z21" s="103"/>
      <c r="AA21" s="103"/>
      <c r="AB21" s="103"/>
      <c r="AC21" s="103"/>
    </row>
    <row r="22" spans="1:29" ht="14.25" x14ac:dyDescent="0.2">
      <c r="A22" s="490"/>
      <c r="B22" s="490"/>
      <c r="C22" s="490"/>
      <c r="D22" s="490"/>
      <c r="E22" s="490"/>
      <c r="F22" s="124" t="s">
        <v>1046</v>
      </c>
      <c r="G22" s="124"/>
      <c r="H22" s="124"/>
      <c r="I22" s="124"/>
      <c r="J22" s="124"/>
      <c r="K22" s="124"/>
      <c r="L22" s="125" t="e">
        <f>+L21*$E$21</f>
        <v>#REF!</v>
      </c>
      <c r="M22" s="125" t="e">
        <f>+M21*$E$21</f>
        <v>#REF!</v>
      </c>
      <c r="N22" s="135"/>
      <c r="O22" s="135"/>
      <c r="P22" s="125"/>
      <c r="Q22" s="125"/>
      <c r="R22" s="125"/>
      <c r="S22" s="126" t="e">
        <f>SUM(G22:R22)</f>
        <v>#REF!</v>
      </c>
      <c r="T22" s="127"/>
      <c r="U22" s="103"/>
      <c r="V22" s="103"/>
      <c r="W22" s="103"/>
      <c r="X22" s="103"/>
      <c r="Y22" s="103"/>
      <c r="Z22" s="103"/>
      <c r="AA22" s="103"/>
      <c r="AB22" s="103"/>
      <c r="AC22" s="103"/>
    </row>
    <row r="23" spans="1:29" ht="14.25" x14ac:dyDescent="0.2">
      <c r="A23" s="489">
        <v>8</v>
      </c>
      <c r="B23" s="494" t="str">
        <f>MEDIÇAO!D255</f>
        <v>TRATAMENTO PRELIMINAR</v>
      </c>
      <c r="C23" s="495">
        <v>1624</v>
      </c>
      <c r="D23" s="492" t="e">
        <f>E23/$S$50</f>
        <v>#REF!</v>
      </c>
      <c r="E23" s="494" t="e">
        <f>MEDIÇAO!I255</f>
        <v>#REF!</v>
      </c>
      <c r="F23" s="120" t="s">
        <v>1042</v>
      </c>
      <c r="G23" s="129"/>
      <c r="H23" s="129"/>
      <c r="I23" s="129"/>
      <c r="J23" s="129"/>
      <c r="K23" s="129"/>
      <c r="L23" s="136">
        <v>0.25</v>
      </c>
      <c r="M23" s="136">
        <v>0.25</v>
      </c>
      <c r="N23" s="136">
        <v>0.25</v>
      </c>
      <c r="O23" s="136">
        <v>0.25</v>
      </c>
      <c r="P23" s="131"/>
      <c r="Q23" s="131"/>
      <c r="R23" s="131"/>
      <c r="S23" s="137">
        <f>SUBTOTAL(9,G23:R23)</f>
        <v>1</v>
      </c>
      <c r="T23" s="123"/>
      <c r="U23" s="103"/>
      <c r="V23" s="103"/>
      <c r="W23" s="103"/>
      <c r="X23" s="103"/>
      <c r="Y23" s="103"/>
      <c r="Z23" s="103"/>
      <c r="AA23" s="103"/>
      <c r="AB23" s="103"/>
      <c r="AC23" s="103"/>
    </row>
    <row r="24" spans="1:29" ht="14.25" x14ac:dyDescent="0.2">
      <c r="A24" s="490"/>
      <c r="B24" s="490"/>
      <c r="C24" s="490"/>
      <c r="D24" s="490"/>
      <c r="E24" s="490"/>
      <c r="F24" s="124" t="s">
        <v>1046</v>
      </c>
      <c r="G24" s="135"/>
      <c r="H24" s="135"/>
      <c r="I24" s="131"/>
      <c r="J24" s="131"/>
      <c r="K24" s="131"/>
      <c r="L24" s="125" t="e">
        <f>+L23*$E$23</f>
        <v>#REF!</v>
      </c>
      <c r="M24" s="125" t="e">
        <f>+M23*$E$23</f>
        <v>#REF!</v>
      </c>
      <c r="N24" s="125" t="e">
        <f>+N23*$E$23</f>
        <v>#REF!</v>
      </c>
      <c r="O24" s="125" t="e">
        <f>+O23*$E$23</f>
        <v>#REF!</v>
      </c>
      <c r="P24" s="125"/>
      <c r="Q24" s="125"/>
      <c r="R24" s="125"/>
      <c r="S24" s="126" t="e">
        <f>SUM(G24:R24)</f>
        <v>#REF!</v>
      </c>
      <c r="T24" s="127"/>
      <c r="U24" s="103"/>
      <c r="V24" s="103"/>
      <c r="W24" s="103"/>
      <c r="X24" s="103"/>
      <c r="Y24" s="103"/>
      <c r="Z24" s="103"/>
      <c r="AA24" s="103"/>
      <c r="AB24" s="103"/>
      <c r="AC24" s="103"/>
    </row>
    <row r="25" spans="1:29" ht="13.5" customHeight="1" x14ac:dyDescent="0.2">
      <c r="A25" s="489">
        <v>9</v>
      </c>
      <c r="B25" s="491" t="str">
        <f>MEDIÇAO!D277</f>
        <v>ELEVATÓRIA FINAL (ESGOTO E LODO)</v>
      </c>
      <c r="C25" s="495">
        <v>416</v>
      </c>
      <c r="D25" s="492" t="e">
        <f>E25/$S$50</f>
        <v>#REF!</v>
      </c>
      <c r="E25" s="494" t="e">
        <f>MEDIÇAO!I277</f>
        <v>#REF!</v>
      </c>
      <c r="F25" s="120" t="s">
        <v>1042</v>
      </c>
      <c r="G25" s="138"/>
      <c r="H25" s="138"/>
      <c r="I25" s="138"/>
      <c r="J25" s="129"/>
      <c r="K25" s="129"/>
      <c r="L25" s="129"/>
      <c r="M25" s="121">
        <v>0.25</v>
      </c>
      <c r="N25" s="121">
        <v>0.25</v>
      </c>
      <c r="O25" s="121">
        <v>0.25</v>
      </c>
      <c r="P25" s="121">
        <v>0.25</v>
      </c>
      <c r="Q25" s="129"/>
      <c r="R25" s="129"/>
      <c r="S25" s="137">
        <f t="shared" ref="S25:S47" si="1">SUBTOTAL(9,G25:R25)</f>
        <v>1</v>
      </c>
      <c r="T25" s="123"/>
      <c r="U25" s="103"/>
      <c r="V25" s="103"/>
      <c r="W25" s="103"/>
      <c r="X25" s="103"/>
      <c r="Y25" s="103"/>
      <c r="Z25" s="103"/>
      <c r="AA25" s="103"/>
      <c r="AB25" s="103"/>
      <c r="AC25" s="103"/>
    </row>
    <row r="26" spans="1:29" ht="14.25" x14ac:dyDescent="0.2">
      <c r="A26" s="490"/>
      <c r="B26" s="490"/>
      <c r="C26" s="490"/>
      <c r="D26" s="490"/>
      <c r="E26" s="490"/>
      <c r="F26" s="124" t="s">
        <v>1046</v>
      </c>
      <c r="G26" s="125"/>
      <c r="H26" s="125"/>
      <c r="I26" s="125"/>
      <c r="J26" s="131"/>
      <c r="K26" s="131"/>
      <c r="L26" s="131"/>
      <c r="M26" s="125" t="e">
        <f>+M25*$E$25</f>
        <v>#REF!</v>
      </c>
      <c r="N26" s="125" t="e">
        <f>+N25*$E$25</f>
        <v>#REF!</v>
      </c>
      <c r="O26" s="125" t="e">
        <f>+O25*$E$25</f>
        <v>#REF!</v>
      </c>
      <c r="P26" s="125" t="e">
        <f>+P25*$E$25</f>
        <v>#REF!</v>
      </c>
      <c r="Q26" s="131"/>
      <c r="R26" s="131"/>
      <c r="S26" s="139" t="e">
        <f t="shared" si="1"/>
        <v>#REF!</v>
      </c>
      <c r="T26" s="127"/>
      <c r="U26" s="103"/>
      <c r="V26" s="103"/>
      <c r="W26" s="103"/>
      <c r="X26" s="103"/>
      <c r="Y26" s="103"/>
      <c r="Z26" s="103"/>
      <c r="AA26" s="103"/>
      <c r="AB26" s="103"/>
      <c r="AC26" s="103"/>
    </row>
    <row r="27" spans="1:29" ht="14.25" x14ac:dyDescent="0.2">
      <c r="A27" s="489">
        <v>10</v>
      </c>
      <c r="B27" s="491" t="str">
        <f>MEDIÇAO!D348</f>
        <v>REATOR ANAERÓBIO DE FLUXO ASCENDENTE</v>
      </c>
      <c r="C27" s="492"/>
      <c r="D27" s="492" t="e">
        <f>E27/$S$50</f>
        <v>#REF!</v>
      </c>
      <c r="E27" s="494" t="e">
        <f>MEDIÇAO!I348</f>
        <v>#REF!</v>
      </c>
      <c r="F27" s="120" t="s">
        <v>1042</v>
      </c>
      <c r="G27" s="138"/>
      <c r="H27" s="138"/>
      <c r="I27" s="138"/>
      <c r="J27" s="138"/>
      <c r="K27" s="138"/>
      <c r="L27" s="138"/>
      <c r="M27" s="140"/>
      <c r="N27" s="121">
        <v>0.3</v>
      </c>
      <c r="O27" s="121">
        <v>0.3</v>
      </c>
      <c r="P27" s="121">
        <v>0.4</v>
      </c>
      <c r="Q27" s="140"/>
      <c r="R27" s="141"/>
      <c r="S27" s="137">
        <f t="shared" si="1"/>
        <v>1</v>
      </c>
      <c r="T27" s="123"/>
      <c r="U27" s="103"/>
      <c r="V27" s="103"/>
      <c r="W27" s="103"/>
      <c r="X27" s="103"/>
      <c r="Y27" s="103"/>
      <c r="Z27" s="103"/>
      <c r="AA27" s="103"/>
      <c r="AB27" s="103"/>
      <c r="AC27" s="103"/>
    </row>
    <row r="28" spans="1:29" ht="14.25" x14ac:dyDescent="0.2">
      <c r="A28" s="490"/>
      <c r="B28" s="490"/>
      <c r="C28" s="490"/>
      <c r="D28" s="490"/>
      <c r="E28" s="490"/>
      <c r="F28" s="124" t="s">
        <v>1046</v>
      </c>
      <c r="G28" s="138"/>
      <c r="H28" s="138"/>
      <c r="I28" s="138"/>
      <c r="J28" s="138"/>
      <c r="K28" s="138"/>
      <c r="L28" s="138"/>
      <c r="M28" s="140"/>
      <c r="N28" s="125" t="e">
        <f>+N27*$E$27</f>
        <v>#REF!</v>
      </c>
      <c r="O28" s="125" t="e">
        <f>+O27*$E$27</f>
        <v>#REF!</v>
      </c>
      <c r="P28" s="125" t="e">
        <f>+P27*$E$27</f>
        <v>#REF!</v>
      </c>
      <c r="Q28" s="140"/>
      <c r="R28" s="141"/>
      <c r="S28" s="139" t="e">
        <f t="shared" si="1"/>
        <v>#REF!</v>
      </c>
      <c r="T28" s="127"/>
      <c r="U28" s="103"/>
      <c r="V28" s="103"/>
      <c r="W28" s="103"/>
      <c r="X28" s="103"/>
      <c r="Y28" s="103"/>
      <c r="Z28" s="103"/>
      <c r="AA28" s="103"/>
      <c r="AB28" s="103"/>
      <c r="AC28" s="103"/>
    </row>
    <row r="29" spans="1:29" ht="14.25" x14ac:dyDescent="0.2">
      <c r="A29" s="489">
        <v>11</v>
      </c>
      <c r="B29" s="491" t="str">
        <f>MEDIÇAO!D412</f>
        <v>FILTRO BIOLÓGICO PERCOLADOR</v>
      </c>
      <c r="C29" s="495">
        <v>95</v>
      </c>
      <c r="D29" s="492" t="e">
        <f>E29/$S$50</f>
        <v>#REF!</v>
      </c>
      <c r="E29" s="494" t="e">
        <f>MEDIÇAO!I412</f>
        <v>#REF!</v>
      </c>
      <c r="F29" s="120" t="s">
        <v>1042</v>
      </c>
      <c r="G29" s="129"/>
      <c r="H29" s="129"/>
      <c r="I29" s="129"/>
      <c r="J29" s="129"/>
      <c r="K29" s="129"/>
      <c r="L29" s="129"/>
      <c r="M29" s="129"/>
      <c r="N29" s="129"/>
      <c r="O29" s="129"/>
      <c r="P29" s="121">
        <v>0.3</v>
      </c>
      <c r="Q29" s="121">
        <v>0.3</v>
      </c>
      <c r="R29" s="121">
        <v>0.4</v>
      </c>
      <c r="S29" s="137">
        <f t="shared" si="1"/>
        <v>1</v>
      </c>
      <c r="T29" s="123"/>
      <c r="U29" s="103"/>
      <c r="V29" s="103"/>
      <c r="W29" s="103"/>
      <c r="X29" s="103"/>
      <c r="Y29" s="103"/>
      <c r="Z29" s="103"/>
      <c r="AA29" s="103"/>
      <c r="AB29" s="103"/>
      <c r="AC29" s="103"/>
    </row>
    <row r="30" spans="1:29" ht="14.25" x14ac:dyDescent="0.2">
      <c r="A30" s="490"/>
      <c r="B30" s="490"/>
      <c r="C30" s="490"/>
      <c r="D30" s="490"/>
      <c r="E30" s="490"/>
      <c r="F30" s="124" t="s">
        <v>1046</v>
      </c>
      <c r="G30" s="131"/>
      <c r="H30" s="131"/>
      <c r="I30" s="131"/>
      <c r="J30" s="131"/>
      <c r="K30" s="131"/>
      <c r="L30" s="131"/>
      <c r="M30" s="131"/>
      <c r="N30" s="131"/>
      <c r="O30" s="131"/>
      <c r="P30" s="125" t="e">
        <f>+P29*$E$29</f>
        <v>#REF!</v>
      </c>
      <c r="Q30" s="125" t="e">
        <f>+Q29*$E$29</f>
        <v>#REF!</v>
      </c>
      <c r="R30" s="125" t="e">
        <f>+R29*$E$29</f>
        <v>#REF!</v>
      </c>
      <c r="S30" s="139" t="e">
        <f t="shared" si="1"/>
        <v>#REF!</v>
      </c>
      <c r="T30" s="127"/>
      <c r="U30" s="103"/>
      <c r="V30" s="103"/>
      <c r="W30" s="103"/>
      <c r="X30" s="103"/>
      <c r="Y30" s="103"/>
      <c r="Z30" s="103"/>
      <c r="AA30" s="103"/>
      <c r="AB30" s="103"/>
      <c r="AC30" s="103"/>
    </row>
    <row r="31" spans="1:29" ht="14.25" x14ac:dyDescent="0.2">
      <c r="A31" s="489">
        <v>12</v>
      </c>
      <c r="B31" s="491" t="str">
        <f>MEDIÇAO!D449</f>
        <v>DECANTADOR SECUNDÁRIO</v>
      </c>
      <c r="C31" s="495">
        <v>132</v>
      </c>
      <c r="D31" s="492" t="e">
        <f>E31/$S$50</f>
        <v>#REF!</v>
      </c>
      <c r="E31" s="494" t="e">
        <f>MEDIÇAO!I449</f>
        <v>#REF!</v>
      </c>
      <c r="F31" s="120" t="s">
        <v>1042</v>
      </c>
      <c r="G31" s="129"/>
      <c r="H31" s="129"/>
      <c r="I31" s="129"/>
      <c r="J31" s="129"/>
      <c r="K31" s="129"/>
      <c r="L31" s="129"/>
      <c r="M31" s="129"/>
      <c r="N31" s="121">
        <v>0.5</v>
      </c>
      <c r="O31" s="121">
        <v>0.5</v>
      </c>
      <c r="P31" s="140"/>
      <c r="Q31" s="140"/>
      <c r="R31" s="141"/>
      <c r="S31" s="137">
        <f t="shared" si="1"/>
        <v>1</v>
      </c>
      <c r="T31" s="123"/>
      <c r="U31" s="103"/>
      <c r="V31" s="103"/>
      <c r="W31" s="103"/>
      <c r="X31" s="103"/>
      <c r="Y31" s="103"/>
      <c r="Z31" s="103"/>
      <c r="AA31" s="103"/>
      <c r="AB31" s="103"/>
      <c r="AC31" s="103"/>
    </row>
    <row r="32" spans="1:29" ht="14.25" x14ac:dyDescent="0.2">
      <c r="A32" s="490"/>
      <c r="B32" s="490"/>
      <c r="C32" s="490"/>
      <c r="D32" s="490"/>
      <c r="E32" s="490"/>
      <c r="F32" s="124" t="s">
        <v>1046</v>
      </c>
      <c r="G32" s="131"/>
      <c r="H32" s="131"/>
      <c r="I32" s="131"/>
      <c r="J32" s="131"/>
      <c r="K32" s="131"/>
      <c r="L32" s="131"/>
      <c r="M32" s="131"/>
      <c r="N32" s="125" t="e">
        <f>+N31*$E$31</f>
        <v>#REF!</v>
      </c>
      <c r="O32" s="125" t="e">
        <f>+O31*$E$31</f>
        <v>#REF!</v>
      </c>
      <c r="P32" s="140"/>
      <c r="Q32" s="140"/>
      <c r="R32" s="141"/>
      <c r="S32" s="139" t="e">
        <f t="shared" si="1"/>
        <v>#REF!</v>
      </c>
      <c r="T32" s="127"/>
      <c r="U32" s="103"/>
      <c r="V32" s="103"/>
      <c r="W32" s="103"/>
      <c r="X32" s="103"/>
      <c r="Y32" s="103"/>
      <c r="Z32" s="103"/>
      <c r="AA32" s="103"/>
      <c r="AB32" s="103"/>
      <c r="AC32" s="103"/>
    </row>
    <row r="33" spans="1:29" ht="14.25" x14ac:dyDescent="0.2">
      <c r="A33" s="489">
        <v>13</v>
      </c>
      <c r="B33" s="491" t="str">
        <f>MEDIÇAO!D487</f>
        <v>LEITO DE SECAGEM</v>
      </c>
      <c r="C33" s="142"/>
      <c r="D33" s="492" t="e">
        <f>E33/$S$50</f>
        <v>#REF!</v>
      </c>
      <c r="E33" s="494" t="e">
        <f>MEDIÇAO!I487</f>
        <v>#REF!</v>
      </c>
      <c r="F33" s="120" t="s">
        <v>1042</v>
      </c>
      <c r="G33" s="143"/>
      <c r="H33" s="143"/>
      <c r="I33" s="143"/>
      <c r="J33" s="143"/>
      <c r="K33" s="143"/>
      <c r="L33" s="143"/>
      <c r="M33" s="143"/>
      <c r="N33" s="121">
        <v>0.5</v>
      </c>
      <c r="O33" s="121">
        <v>0.5</v>
      </c>
      <c r="P33" s="140"/>
      <c r="Q33" s="140"/>
      <c r="R33" s="141"/>
      <c r="S33" s="137">
        <f t="shared" si="1"/>
        <v>1</v>
      </c>
      <c r="T33" s="123"/>
      <c r="U33" s="103"/>
      <c r="V33" s="103"/>
      <c r="W33" s="103"/>
      <c r="X33" s="103"/>
      <c r="Y33" s="103"/>
      <c r="Z33" s="103"/>
      <c r="AA33" s="103"/>
      <c r="AB33" s="103"/>
      <c r="AC33" s="103"/>
    </row>
    <row r="34" spans="1:29" ht="14.25" x14ac:dyDescent="0.2">
      <c r="A34" s="490"/>
      <c r="B34" s="490"/>
      <c r="C34" s="142"/>
      <c r="D34" s="490"/>
      <c r="E34" s="490"/>
      <c r="F34" s="124" t="s">
        <v>1046</v>
      </c>
      <c r="G34" s="143"/>
      <c r="H34" s="143"/>
      <c r="I34" s="143"/>
      <c r="J34" s="143"/>
      <c r="K34" s="143"/>
      <c r="L34" s="143"/>
      <c r="M34" s="143"/>
      <c r="N34" s="125" t="e">
        <f>+N33*$E$33</f>
        <v>#REF!</v>
      </c>
      <c r="O34" s="125" t="e">
        <f>+O33*$E$33</f>
        <v>#REF!</v>
      </c>
      <c r="P34" s="140"/>
      <c r="Q34" s="140"/>
      <c r="R34" s="141"/>
      <c r="S34" s="139" t="e">
        <f t="shared" si="1"/>
        <v>#REF!</v>
      </c>
      <c r="T34" s="127"/>
      <c r="U34" s="103"/>
      <c r="V34" s="103"/>
      <c r="W34" s="103"/>
      <c r="X34" s="103"/>
      <c r="Y34" s="103"/>
      <c r="Z34" s="103"/>
      <c r="AA34" s="103"/>
      <c r="AB34" s="103"/>
      <c r="AC34" s="103"/>
    </row>
    <row r="35" spans="1:29" ht="14.25" x14ac:dyDescent="0.2">
      <c r="A35" s="489">
        <v>14</v>
      </c>
      <c r="B35" s="491" t="str">
        <f>MEDIÇAO!D514</f>
        <v>CASA DE CONTROLE</v>
      </c>
      <c r="C35" s="492"/>
      <c r="D35" s="492" t="e">
        <f>E35/$S$50</f>
        <v>#REF!</v>
      </c>
      <c r="E35" s="494" t="e">
        <f>MEDIÇAO!I514</f>
        <v>#REF!</v>
      </c>
      <c r="F35" s="120" t="s">
        <v>1042</v>
      </c>
      <c r="G35" s="143"/>
      <c r="H35" s="143"/>
      <c r="I35" s="143"/>
      <c r="J35" s="143"/>
      <c r="K35" s="143"/>
      <c r="L35" s="143"/>
      <c r="M35" s="143"/>
      <c r="N35" s="118"/>
      <c r="O35" s="144"/>
      <c r="P35" s="121">
        <v>0.4</v>
      </c>
      <c r="Q35" s="121">
        <v>0.4</v>
      </c>
      <c r="R35" s="121">
        <v>0.2</v>
      </c>
      <c r="S35" s="137">
        <f t="shared" si="1"/>
        <v>1</v>
      </c>
      <c r="T35" s="123"/>
      <c r="U35" s="103"/>
      <c r="V35" s="103"/>
      <c r="W35" s="103"/>
      <c r="X35" s="103"/>
      <c r="Y35" s="103"/>
      <c r="Z35" s="103"/>
      <c r="AA35" s="103"/>
      <c r="AB35" s="103"/>
      <c r="AC35" s="103"/>
    </row>
    <row r="36" spans="1:29" ht="14.25" x14ac:dyDescent="0.2">
      <c r="A36" s="490"/>
      <c r="B36" s="490"/>
      <c r="C36" s="490"/>
      <c r="D36" s="490"/>
      <c r="E36" s="490"/>
      <c r="F36" s="124" t="s">
        <v>1046</v>
      </c>
      <c r="G36" s="143"/>
      <c r="H36" s="143"/>
      <c r="I36" s="143"/>
      <c r="J36" s="143"/>
      <c r="K36" s="143"/>
      <c r="L36" s="143"/>
      <c r="M36" s="143"/>
      <c r="N36" s="118"/>
      <c r="O36" s="144"/>
      <c r="P36" s="125" t="e">
        <f>+P35*$E$35</f>
        <v>#REF!</v>
      </c>
      <c r="Q36" s="125" t="e">
        <f>+Q35*$E$35</f>
        <v>#REF!</v>
      </c>
      <c r="R36" s="125" t="e">
        <f>+R35*$E$35</f>
        <v>#REF!</v>
      </c>
      <c r="S36" s="139" t="e">
        <f t="shared" si="1"/>
        <v>#REF!</v>
      </c>
      <c r="T36" s="127"/>
      <c r="U36" s="103"/>
      <c r="V36" s="103"/>
      <c r="W36" s="103"/>
      <c r="X36" s="103"/>
      <c r="Y36" s="103"/>
      <c r="Z36" s="103"/>
      <c r="AA36" s="103"/>
      <c r="AB36" s="103"/>
      <c r="AC36" s="103"/>
    </row>
    <row r="37" spans="1:29" ht="14.25" x14ac:dyDescent="0.2">
      <c r="A37" s="489">
        <v>15</v>
      </c>
      <c r="B37" s="494" t="str">
        <f>MEDIÇAO!D579</f>
        <v>VALA DE ATERRAMENTO - LODO</v>
      </c>
      <c r="C37" s="493"/>
      <c r="D37" s="492" t="e">
        <f>E37/$S$50</f>
        <v>#REF!</v>
      </c>
      <c r="E37" s="494" t="e">
        <f>MEDIÇAO!I579</f>
        <v>#REF!</v>
      </c>
      <c r="F37" s="120" t="s">
        <v>1042</v>
      </c>
      <c r="G37" s="143"/>
      <c r="H37" s="143"/>
      <c r="I37" s="143"/>
      <c r="J37" s="143"/>
      <c r="K37" s="143"/>
      <c r="L37" s="143"/>
      <c r="M37" s="118"/>
      <c r="N37" s="144"/>
      <c r="O37" s="118"/>
      <c r="P37" s="141"/>
      <c r="Q37" s="141"/>
      <c r="R37" s="121">
        <v>1</v>
      </c>
      <c r="S37" s="137">
        <f t="shared" si="1"/>
        <v>1</v>
      </c>
      <c r="T37" s="123"/>
      <c r="U37" s="103"/>
      <c r="V37" s="103"/>
      <c r="W37" s="103"/>
      <c r="X37" s="103"/>
      <c r="Y37" s="103"/>
      <c r="Z37" s="103"/>
      <c r="AA37" s="103"/>
      <c r="AB37" s="103"/>
      <c r="AC37" s="103"/>
    </row>
    <row r="38" spans="1:29" ht="14.25" x14ac:dyDescent="0.2">
      <c r="A38" s="490"/>
      <c r="B38" s="490"/>
      <c r="C38" s="490"/>
      <c r="D38" s="490"/>
      <c r="E38" s="490"/>
      <c r="F38" s="124" t="s">
        <v>1046</v>
      </c>
      <c r="G38" s="143"/>
      <c r="H38" s="143"/>
      <c r="I38" s="143"/>
      <c r="J38" s="143"/>
      <c r="K38" s="143"/>
      <c r="L38" s="143"/>
      <c r="M38" s="118"/>
      <c r="N38" s="144"/>
      <c r="O38" s="118"/>
      <c r="P38" s="141"/>
      <c r="Q38" s="141"/>
      <c r="R38" s="125" t="e">
        <f>+R37*E37</f>
        <v>#REF!</v>
      </c>
      <c r="S38" s="139" t="e">
        <f t="shared" si="1"/>
        <v>#REF!</v>
      </c>
      <c r="T38" s="127"/>
      <c r="U38" s="103"/>
      <c r="V38" s="103"/>
      <c r="W38" s="103"/>
      <c r="X38" s="103"/>
      <c r="Y38" s="103"/>
      <c r="Z38" s="103"/>
      <c r="AA38" s="103"/>
      <c r="AB38" s="103"/>
      <c r="AC38" s="103"/>
    </row>
    <row r="39" spans="1:29" ht="14.25" x14ac:dyDescent="0.2">
      <c r="A39" s="489">
        <v>16</v>
      </c>
      <c r="B39" s="494" t="str">
        <f>MEDIÇAO!D592</f>
        <v>EXTENSÃO DE ENERGIA ELÉTRICA</v>
      </c>
      <c r="C39" s="493"/>
      <c r="D39" s="492" t="e">
        <f>E39/$S$50</f>
        <v>#REF!</v>
      </c>
      <c r="E39" s="494" t="e">
        <f>MEDIÇAO!I592</f>
        <v>#REF!</v>
      </c>
      <c r="F39" s="120" t="s">
        <v>1042</v>
      </c>
      <c r="G39" s="143"/>
      <c r="H39" s="143"/>
      <c r="I39" s="143"/>
      <c r="J39" s="143"/>
      <c r="K39" s="143"/>
      <c r="L39" s="143"/>
      <c r="M39" s="118"/>
      <c r="N39" s="144"/>
      <c r="O39" s="118"/>
      <c r="P39" s="141"/>
      <c r="Q39" s="141"/>
      <c r="R39" s="121">
        <v>1</v>
      </c>
      <c r="S39" s="137">
        <f t="shared" si="1"/>
        <v>1</v>
      </c>
      <c r="T39" s="103"/>
      <c r="U39" s="103"/>
      <c r="V39" s="103"/>
      <c r="W39" s="103"/>
      <c r="X39" s="103"/>
      <c r="Y39" s="103"/>
      <c r="Z39" s="103"/>
      <c r="AA39" s="103"/>
      <c r="AB39" s="103"/>
      <c r="AC39" s="103"/>
    </row>
    <row r="40" spans="1:29" ht="14.25" x14ac:dyDescent="0.2">
      <c r="A40" s="490"/>
      <c r="B40" s="490"/>
      <c r="C40" s="490"/>
      <c r="D40" s="490"/>
      <c r="E40" s="490"/>
      <c r="F40" s="124" t="s">
        <v>1046</v>
      </c>
      <c r="G40" s="143"/>
      <c r="H40" s="143"/>
      <c r="I40" s="143"/>
      <c r="J40" s="143"/>
      <c r="K40" s="143"/>
      <c r="L40" s="143"/>
      <c r="M40" s="118"/>
      <c r="N40" s="144"/>
      <c r="O40" s="118"/>
      <c r="P40" s="141"/>
      <c r="Q40" s="141"/>
      <c r="R40" s="125" t="e">
        <f>+R39*E39</f>
        <v>#REF!</v>
      </c>
      <c r="S40" s="139" t="e">
        <f t="shared" si="1"/>
        <v>#REF!</v>
      </c>
      <c r="T40" s="103"/>
      <c r="U40" s="103"/>
      <c r="V40" s="103"/>
      <c r="W40" s="103"/>
      <c r="X40" s="103"/>
      <c r="Y40" s="103"/>
      <c r="Z40" s="103"/>
      <c r="AA40" s="103"/>
      <c r="AB40" s="103"/>
      <c r="AC40" s="103"/>
    </row>
    <row r="41" spans="1:29" s="184" customFormat="1" ht="14.25" x14ac:dyDescent="0.2">
      <c r="A41" s="489">
        <v>17</v>
      </c>
      <c r="B41" s="494" t="str">
        <f>MEDIÇAO!D692</f>
        <v>LIMPEZA FINAL DE OBRA</v>
      </c>
      <c r="C41" s="493"/>
      <c r="D41" s="492" t="e">
        <f>E41/$S$50</f>
        <v>#REF!</v>
      </c>
      <c r="E41" s="494" t="e">
        <f>MEDIÇAO!I692</f>
        <v>#REF!</v>
      </c>
      <c r="F41" s="120" t="s">
        <v>1042</v>
      </c>
      <c r="G41" s="143"/>
      <c r="H41" s="143"/>
      <c r="I41" s="143"/>
      <c r="J41" s="143"/>
      <c r="K41" s="143"/>
      <c r="L41" s="143"/>
      <c r="M41" s="118"/>
      <c r="N41" s="144"/>
      <c r="O41" s="118"/>
      <c r="P41" s="141"/>
      <c r="Q41" s="141"/>
      <c r="R41" s="136">
        <v>1</v>
      </c>
      <c r="S41" s="137">
        <f>SUBTOTAL(9,G41:R41)</f>
        <v>1</v>
      </c>
      <c r="T41" s="185"/>
      <c r="U41" s="185"/>
      <c r="V41" s="185"/>
      <c r="W41" s="185"/>
      <c r="X41" s="185"/>
      <c r="Y41" s="185"/>
      <c r="Z41" s="185"/>
      <c r="AA41" s="185"/>
      <c r="AB41" s="185"/>
      <c r="AC41" s="185"/>
    </row>
    <row r="42" spans="1:29" s="184" customFormat="1" ht="14.25" x14ac:dyDescent="0.2">
      <c r="A42" s="490"/>
      <c r="B42" s="490"/>
      <c r="C42" s="490"/>
      <c r="D42" s="490"/>
      <c r="E42" s="490"/>
      <c r="F42" s="124" t="s">
        <v>1046</v>
      </c>
      <c r="G42" s="143"/>
      <c r="H42" s="143"/>
      <c r="I42" s="143"/>
      <c r="J42" s="143"/>
      <c r="K42" s="143"/>
      <c r="L42" s="143"/>
      <c r="M42" s="118"/>
      <c r="N42" s="144"/>
      <c r="O42" s="118"/>
      <c r="P42" s="141"/>
      <c r="Q42" s="141"/>
      <c r="R42" s="125" t="e">
        <f>+R41*E41</f>
        <v>#REF!</v>
      </c>
      <c r="S42" s="139" t="e">
        <f>SUBTOTAL(9,G42:R42)</f>
        <v>#REF!</v>
      </c>
      <c r="T42" s="185"/>
      <c r="U42" s="185"/>
      <c r="V42" s="185"/>
      <c r="W42" s="185"/>
      <c r="X42" s="185"/>
      <c r="Y42" s="185"/>
      <c r="Z42" s="185"/>
      <c r="AA42" s="185"/>
      <c r="AB42" s="185"/>
      <c r="AC42" s="185"/>
    </row>
    <row r="43" spans="1:29" ht="14.25" x14ac:dyDescent="0.2">
      <c r="A43" s="489">
        <v>18</v>
      </c>
      <c r="B43" s="491" t="str">
        <f>MEDIÇAO!D694</f>
        <v>PRE-OPERAÇÃO</v>
      </c>
      <c r="C43" s="495">
        <v>145</v>
      </c>
      <c r="D43" s="492" t="e">
        <f>E43/$S$50</f>
        <v>#REF!</v>
      </c>
      <c r="E43" s="498" t="e">
        <f>MEDIÇAO!I694</f>
        <v>#REF!</v>
      </c>
      <c r="F43" s="120" t="s">
        <v>1042</v>
      </c>
      <c r="G43" s="134"/>
      <c r="H43" s="134"/>
      <c r="I43" s="134"/>
      <c r="J43" s="134"/>
      <c r="K43" s="134"/>
      <c r="L43" s="134"/>
      <c r="M43" s="134"/>
      <c r="N43" s="134"/>
      <c r="O43" s="134"/>
      <c r="P43" s="134"/>
      <c r="Q43" s="134"/>
      <c r="R43" s="121">
        <v>1</v>
      </c>
      <c r="S43" s="137">
        <f t="shared" si="1"/>
        <v>1</v>
      </c>
      <c r="T43" s="103"/>
      <c r="U43" s="103"/>
      <c r="V43" s="103"/>
      <c r="W43" s="103"/>
      <c r="X43" s="103"/>
      <c r="Y43" s="103"/>
      <c r="Z43" s="103"/>
      <c r="AA43" s="103"/>
      <c r="AB43" s="103"/>
      <c r="AC43" s="103"/>
    </row>
    <row r="44" spans="1:29" ht="15.75" customHeight="1" x14ac:dyDescent="0.2">
      <c r="A44" s="490"/>
      <c r="B44" s="490"/>
      <c r="C44" s="490"/>
      <c r="D44" s="490"/>
      <c r="E44" s="490"/>
      <c r="F44" s="124" t="s">
        <v>1046</v>
      </c>
      <c r="G44" s="124"/>
      <c r="H44" s="124"/>
      <c r="I44" s="124"/>
      <c r="J44" s="124"/>
      <c r="K44" s="124"/>
      <c r="L44" s="124"/>
      <c r="M44" s="124"/>
      <c r="N44" s="124"/>
      <c r="O44" s="124"/>
      <c r="P44" s="124"/>
      <c r="Q44" s="124"/>
      <c r="R44" s="125" t="e">
        <f>+R43*E43</f>
        <v>#REF!</v>
      </c>
      <c r="S44" s="139" t="e">
        <f t="shared" si="1"/>
        <v>#REF!</v>
      </c>
      <c r="T44" s="103"/>
      <c r="U44" s="103"/>
      <c r="V44" s="103"/>
      <c r="W44" s="103"/>
      <c r="X44" s="103"/>
      <c r="Y44" s="103"/>
      <c r="Z44" s="103"/>
      <c r="AA44" s="103"/>
      <c r="AB44" s="103"/>
      <c r="AC44" s="103"/>
    </row>
    <row r="45" spans="1:29" s="169" customFormat="1" ht="15.75" customHeight="1" x14ac:dyDescent="0.2">
      <c r="A45" s="489">
        <v>19</v>
      </c>
      <c r="B45" s="491" t="str">
        <f>MEDIÇAO!D696</f>
        <v>ADMINISTAÇÃO LOCAL</v>
      </c>
      <c r="C45" s="495">
        <v>145</v>
      </c>
      <c r="D45" s="492" t="e">
        <f>E45/$S$50</f>
        <v>#REF!</v>
      </c>
      <c r="E45" s="498" t="e">
        <f>MEDIÇAO!I696</f>
        <v>#REF!</v>
      </c>
      <c r="F45" s="120" t="s">
        <v>1042</v>
      </c>
      <c r="G45" s="136">
        <v>8.3299999999999999E-2</v>
      </c>
      <c r="H45" s="136">
        <v>8.3299999999999999E-2</v>
      </c>
      <c r="I45" s="136">
        <v>8.3299999999999999E-2</v>
      </c>
      <c r="J45" s="136">
        <v>8.3299999999999999E-2</v>
      </c>
      <c r="K45" s="136">
        <v>8.3299999999999999E-2</v>
      </c>
      <c r="L45" s="136">
        <f t="shared" ref="L45:Q45" si="2">G45</f>
        <v>8.3299999999999999E-2</v>
      </c>
      <c r="M45" s="136">
        <f t="shared" si="2"/>
        <v>8.3299999999999999E-2</v>
      </c>
      <c r="N45" s="136">
        <f t="shared" si="2"/>
        <v>8.3299999999999999E-2</v>
      </c>
      <c r="O45" s="136">
        <f t="shared" si="2"/>
        <v>8.3299999999999999E-2</v>
      </c>
      <c r="P45" s="136">
        <f t="shared" si="2"/>
        <v>8.3299999999999999E-2</v>
      </c>
      <c r="Q45" s="136">
        <f t="shared" si="2"/>
        <v>8.3299999999999999E-2</v>
      </c>
      <c r="R45" s="136">
        <v>8.3699999999999997E-2</v>
      </c>
      <c r="S45" s="137">
        <f>SUBTOTAL(9,G45:R45)</f>
        <v>1</v>
      </c>
      <c r="T45" s="170"/>
      <c r="U45" s="170"/>
      <c r="V45" s="170"/>
      <c r="W45" s="170"/>
      <c r="X45" s="170"/>
      <c r="Y45" s="170"/>
      <c r="Z45" s="170"/>
      <c r="AA45" s="170"/>
      <c r="AB45" s="170"/>
      <c r="AC45" s="170"/>
    </row>
    <row r="46" spans="1:29" s="169" customFormat="1" ht="15.75" customHeight="1" x14ac:dyDescent="0.2">
      <c r="A46" s="490"/>
      <c r="B46" s="490"/>
      <c r="C46" s="490"/>
      <c r="D46" s="490"/>
      <c r="E46" s="490"/>
      <c r="F46" s="124" t="s">
        <v>1046</v>
      </c>
      <c r="G46" s="125" t="e">
        <f>+G45*$E$45</f>
        <v>#REF!</v>
      </c>
      <c r="H46" s="125" t="e">
        <f t="shared" ref="H46:R46" si="3">+H45*$E$45</f>
        <v>#REF!</v>
      </c>
      <c r="I46" s="125" t="e">
        <f t="shared" si="3"/>
        <v>#REF!</v>
      </c>
      <c r="J46" s="125" t="e">
        <f t="shared" si="3"/>
        <v>#REF!</v>
      </c>
      <c r="K46" s="125" t="e">
        <f t="shared" si="3"/>
        <v>#REF!</v>
      </c>
      <c r="L46" s="125" t="e">
        <f t="shared" si="3"/>
        <v>#REF!</v>
      </c>
      <c r="M46" s="125" t="e">
        <f t="shared" si="3"/>
        <v>#REF!</v>
      </c>
      <c r="N46" s="125" t="e">
        <f t="shared" si="3"/>
        <v>#REF!</v>
      </c>
      <c r="O46" s="125" t="e">
        <f t="shared" si="3"/>
        <v>#REF!</v>
      </c>
      <c r="P46" s="125" t="e">
        <f t="shared" si="3"/>
        <v>#REF!</v>
      </c>
      <c r="Q46" s="125" t="e">
        <f t="shared" si="3"/>
        <v>#REF!</v>
      </c>
      <c r="R46" s="125" t="e">
        <f t="shared" si="3"/>
        <v>#REF!</v>
      </c>
      <c r="S46" s="139" t="e">
        <f>SUBTOTAL(9,G46:R46)</f>
        <v>#REF!</v>
      </c>
      <c r="T46" s="170"/>
      <c r="U46" s="170"/>
      <c r="V46" s="170"/>
      <c r="W46" s="170"/>
      <c r="X46" s="170"/>
      <c r="Y46" s="170"/>
      <c r="Z46" s="170"/>
      <c r="AA46" s="170"/>
      <c r="AB46" s="170"/>
      <c r="AC46" s="170"/>
    </row>
    <row r="47" spans="1:29" ht="14.25" x14ac:dyDescent="0.2">
      <c r="A47" s="145" t="s">
        <v>1047</v>
      </c>
      <c r="B47" s="146"/>
      <c r="C47" s="496"/>
      <c r="D47" s="526"/>
      <c r="E47" s="148"/>
      <c r="F47" s="120" t="s">
        <v>1042</v>
      </c>
      <c r="G47" s="149" t="e">
        <f>G48/$S$50</f>
        <v>#REF!</v>
      </c>
      <c r="H47" s="149" t="e">
        <f t="shared" ref="H47:R47" si="4">H48/$S$50</f>
        <v>#REF!</v>
      </c>
      <c r="I47" s="149" t="e">
        <f t="shared" si="4"/>
        <v>#REF!</v>
      </c>
      <c r="J47" s="149" t="e">
        <f t="shared" si="4"/>
        <v>#REF!</v>
      </c>
      <c r="K47" s="149" t="e">
        <f t="shared" si="4"/>
        <v>#REF!</v>
      </c>
      <c r="L47" s="149" t="e">
        <f t="shared" si="4"/>
        <v>#REF!</v>
      </c>
      <c r="M47" s="149" t="e">
        <f t="shared" si="4"/>
        <v>#REF!</v>
      </c>
      <c r="N47" s="149" t="e">
        <f t="shared" si="4"/>
        <v>#REF!</v>
      </c>
      <c r="O47" s="149" t="e">
        <f t="shared" si="4"/>
        <v>#REF!</v>
      </c>
      <c r="P47" s="149" t="e">
        <f t="shared" si="4"/>
        <v>#REF!</v>
      </c>
      <c r="Q47" s="149" t="e">
        <f t="shared" si="4"/>
        <v>#REF!</v>
      </c>
      <c r="R47" s="149" t="e">
        <f t="shared" si="4"/>
        <v>#REF!</v>
      </c>
      <c r="S47" s="120" t="e">
        <f t="shared" si="1"/>
        <v>#REF!</v>
      </c>
      <c r="T47" s="103"/>
      <c r="U47" s="103"/>
      <c r="V47" s="103"/>
      <c r="W47" s="103"/>
      <c r="X47" s="103"/>
      <c r="Y47" s="103"/>
      <c r="Z47" s="103"/>
      <c r="AA47" s="103"/>
      <c r="AB47" s="103"/>
      <c r="AC47" s="103"/>
    </row>
    <row r="48" spans="1:29" ht="14.25" x14ac:dyDescent="0.2">
      <c r="A48" s="150"/>
      <c r="B48" s="151"/>
      <c r="C48" s="497"/>
      <c r="D48" s="497"/>
      <c r="E48" s="152"/>
      <c r="F48" s="124" t="s">
        <v>1046</v>
      </c>
      <c r="G48" s="153" t="e">
        <f>G10+G12+G14+G16+G18+G20+G22+G24+G26+G28+G30+G32+G34+G36+G38+G40+G44+G46+G42</f>
        <v>#REF!</v>
      </c>
      <c r="H48" s="153" t="e">
        <f t="shared" ref="H48:R48" si="5">H10+H12+H14+H16+H18+H20+H22+H24+H26+H28+H30+H32+H34+H36+H38+H40+H44+H46+H42</f>
        <v>#REF!</v>
      </c>
      <c r="I48" s="153" t="e">
        <f t="shared" si="5"/>
        <v>#REF!</v>
      </c>
      <c r="J48" s="153" t="e">
        <f t="shared" si="5"/>
        <v>#REF!</v>
      </c>
      <c r="K48" s="153" t="e">
        <f t="shared" si="5"/>
        <v>#REF!</v>
      </c>
      <c r="L48" s="153" t="e">
        <f t="shared" si="5"/>
        <v>#REF!</v>
      </c>
      <c r="M48" s="153" t="e">
        <f t="shared" si="5"/>
        <v>#REF!</v>
      </c>
      <c r="N48" s="153" t="e">
        <f t="shared" si="5"/>
        <v>#REF!</v>
      </c>
      <c r="O48" s="153" t="e">
        <f t="shared" si="5"/>
        <v>#REF!</v>
      </c>
      <c r="P48" s="153" t="e">
        <f t="shared" si="5"/>
        <v>#REF!</v>
      </c>
      <c r="Q48" s="153" t="e">
        <f t="shared" si="5"/>
        <v>#REF!</v>
      </c>
      <c r="R48" s="153" t="e">
        <f t="shared" si="5"/>
        <v>#REF!</v>
      </c>
      <c r="S48" s="153" t="e">
        <f>S10+S12+S14+S16+S18+S20+S22+S24+S26+S28+S30+S32+S34+S36+S38+S40+S44+S42</f>
        <v>#REF!</v>
      </c>
      <c r="T48" s="127"/>
      <c r="U48" s="103"/>
      <c r="V48" s="103"/>
      <c r="W48" s="103"/>
      <c r="X48" s="103"/>
      <c r="Y48" s="103"/>
      <c r="Z48" s="103"/>
      <c r="AA48" s="103"/>
      <c r="AB48" s="103"/>
      <c r="AC48" s="103"/>
    </row>
    <row r="49" spans="1:29" x14ac:dyDescent="0.2">
      <c r="A49" s="145" t="s">
        <v>1048</v>
      </c>
      <c r="B49" s="146"/>
      <c r="C49" s="147"/>
      <c r="D49" s="526"/>
      <c r="E49" s="148"/>
      <c r="F49" s="120" t="s">
        <v>1042</v>
      </c>
      <c r="G49" s="149" t="e">
        <f>G47</f>
        <v>#REF!</v>
      </c>
      <c r="H49" s="149" t="e">
        <f t="shared" ref="H49:R49" si="6">G49+H47</f>
        <v>#REF!</v>
      </c>
      <c r="I49" s="149" t="e">
        <f t="shared" si="6"/>
        <v>#REF!</v>
      </c>
      <c r="J49" s="149" t="e">
        <f t="shared" si="6"/>
        <v>#REF!</v>
      </c>
      <c r="K49" s="149" t="e">
        <f t="shared" si="6"/>
        <v>#REF!</v>
      </c>
      <c r="L49" s="149" t="e">
        <f t="shared" si="6"/>
        <v>#REF!</v>
      </c>
      <c r="M49" s="149" t="e">
        <f t="shared" si="6"/>
        <v>#REF!</v>
      </c>
      <c r="N49" s="149" t="e">
        <f t="shared" si="6"/>
        <v>#REF!</v>
      </c>
      <c r="O49" s="149" t="e">
        <f t="shared" si="6"/>
        <v>#REF!</v>
      </c>
      <c r="P49" s="149" t="e">
        <f t="shared" si="6"/>
        <v>#REF!</v>
      </c>
      <c r="Q49" s="149" t="e">
        <f t="shared" si="6"/>
        <v>#REF!</v>
      </c>
      <c r="R49" s="149" t="e">
        <f t="shared" si="6"/>
        <v>#REF!</v>
      </c>
      <c r="S49" s="120" t="e">
        <f>R49</f>
        <v>#REF!</v>
      </c>
      <c r="T49" s="103"/>
      <c r="U49" s="103"/>
      <c r="V49" s="103"/>
      <c r="W49" s="103"/>
      <c r="X49" s="103"/>
      <c r="Y49" s="103"/>
      <c r="Z49" s="103"/>
      <c r="AA49" s="103"/>
      <c r="AB49" s="103"/>
      <c r="AC49" s="103"/>
    </row>
    <row r="50" spans="1:29" ht="15.75" customHeight="1" x14ac:dyDescent="0.2">
      <c r="A50" s="150"/>
      <c r="B50" s="151"/>
      <c r="C50" s="154"/>
      <c r="D50" s="497"/>
      <c r="E50" s="152"/>
      <c r="F50" s="124" t="s">
        <v>1046</v>
      </c>
      <c r="G50" s="153" t="e">
        <f>G48</f>
        <v>#REF!</v>
      </c>
      <c r="H50" s="153" t="e">
        <f t="shared" ref="H50:R50" si="7">G50+H48</f>
        <v>#REF!</v>
      </c>
      <c r="I50" s="153" t="e">
        <f t="shared" si="7"/>
        <v>#REF!</v>
      </c>
      <c r="J50" s="153" t="e">
        <f t="shared" si="7"/>
        <v>#REF!</v>
      </c>
      <c r="K50" s="153" t="e">
        <f t="shared" si="7"/>
        <v>#REF!</v>
      </c>
      <c r="L50" s="153" t="e">
        <f t="shared" si="7"/>
        <v>#REF!</v>
      </c>
      <c r="M50" s="153" t="e">
        <f t="shared" si="7"/>
        <v>#REF!</v>
      </c>
      <c r="N50" s="153" t="e">
        <f t="shared" si="7"/>
        <v>#REF!</v>
      </c>
      <c r="O50" s="153" t="e">
        <f t="shared" si="7"/>
        <v>#REF!</v>
      </c>
      <c r="P50" s="153" t="e">
        <f t="shared" si="7"/>
        <v>#REF!</v>
      </c>
      <c r="Q50" s="153" t="e">
        <f t="shared" si="7"/>
        <v>#REF!</v>
      </c>
      <c r="R50" s="153" t="e">
        <f t="shared" si="7"/>
        <v>#REF!</v>
      </c>
      <c r="S50" s="153" t="e">
        <f>R50</f>
        <v>#REF!</v>
      </c>
      <c r="T50" s="103"/>
      <c r="U50" s="103"/>
      <c r="V50" s="103"/>
      <c r="W50" s="103"/>
      <c r="X50" s="103"/>
      <c r="Y50" s="103"/>
      <c r="Z50" s="103"/>
      <c r="AA50" s="103"/>
      <c r="AB50" s="103"/>
      <c r="AC50" s="103"/>
    </row>
    <row r="51" spans="1:29" ht="14.25" x14ac:dyDescent="0.2">
      <c r="A51" s="103"/>
      <c r="B51" s="103"/>
      <c r="C51" s="103"/>
      <c r="D51" s="524"/>
      <c r="E51" s="103"/>
      <c r="F51" s="103"/>
      <c r="G51" s="155"/>
      <c r="H51" s="155"/>
      <c r="I51" s="155"/>
      <c r="J51" s="155"/>
      <c r="K51" s="155"/>
      <c r="L51" s="155"/>
      <c r="M51" s="155"/>
      <c r="N51" s="155"/>
      <c r="O51" s="155"/>
      <c r="P51" s="155"/>
      <c r="Q51" s="155"/>
      <c r="R51" s="155"/>
      <c r="S51" s="127"/>
      <c r="T51" s="103"/>
      <c r="U51" s="103"/>
      <c r="V51" s="103"/>
      <c r="W51" s="103"/>
      <c r="X51" s="103"/>
      <c r="Y51" s="103"/>
      <c r="Z51" s="103"/>
      <c r="AA51" s="103"/>
      <c r="AB51" s="103"/>
      <c r="AC51" s="103"/>
    </row>
    <row r="52" spans="1:29" ht="14.25" x14ac:dyDescent="0.2">
      <c r="A52" s="103"/>
      <c r="B52" s="103"/>
      <c r="C52" s="103"/>
      <c r="D52" s="503"/>
      <c r="E52" s="103"/>
      <c r="F52" s="103"/>
      <c r="G52" s="103"/>
      <c r="H52" s="103"/>
      <c r="I52" s="103"/>
      <c r="J52" s="103"/>
      <c r="K52" s="103"/>
      <c r="L52" s="103"/>
      <c r="M52" s="103"/>
      <c r="N52" s="103"/>
      <c r="O52" s="103"/>
      <c r="P52" s="103"/>
      <c r="Q52" s="103"/>
      <c r="R52" s="103"/>
      <c r="S52" s="127"/>
      <c r="T52" s="103"/>
      <c r="U52" s="103"/>
      <c r="V52" s="103"/>
      <c r="W52" s="103"/>
      <c r="X52" s="103"/>
      <c r="Y52" s="103"/>
      <c r="Z52" s="103"/>
      <c r="AA52" s="103"/>
      <c r="AB52" s="103"/>
      <c r="AC52" s="103"/>
    </row>
    <row r="53" spans="1:29" x14ac:dyDescent="0.25">
      <c r="A53" s="156"/>
      <c r="B53" s="157"/>
      <c r="C53" s="103"/>
      <c r="D53" s="158"/>
      <c r="E53" s="103"/>
      <c r="F53" s="103"/>
      <c r="G53" s="103"/>
      <c r="H53" s="103"/>
      <c r="I53" s="159"/>
      <c r="J53" s="160"/>
      <c r="K53" s="160"/>
      <c r="L53" s="103"/>
      <c r="M53" s="103"/>
      <c r="N53" s="103"/>
      <c r="O53" s="103"/>
      <c r="P53" s="103"/>
      <c r="Q53" s="103"/>
      <c r="R53" s="103"/>
      <c r="S53" s="127"/>
      <c r="T53" s="103"/>
      <c r="U53" s="103"/>
      <c r="V53" s="103"/>
      <c r="W53" s="103"/>
      <c r="X53" s="103"/>
      <c r="Y53" s="103"/>
      <c r="Z53" s="103"/>
      <c r="AA53" s="103"/>
      <c r="AB53" s="103"/>
      <c r="AC53" s="103"/>
    </row>
    <row r="54" spans="1:29" ht="14.25" x14ac:dyDescent="0.2">
      <c r="A54" s="156"/>
      <c r="B54" s="157"/>
      <c r="C54" s="103"/>
      <c r="D54" s="305"/>
      <c r="E54" s="103"/>
      <c r="F54" s="103"/>
      <c r="G54" s="103"/>
      <c r="H54" s="103"/>
      <c r="I54" s="159"/>
      <c r="J54" s="160"/>
      <c r="K54" s="160"/>
      <c r="L54" s="103"/>
      <c r="M54" s="103"/>
      <c r="N54" s="103"/>
      <c r="O54" s="103"/>
      <c r="P54" s="103"/>
      <c r="Q54" s="103"/>
      <c r="R54" s="103"/>
      <c r="S54" s="127"/>
      <c r="T54" s="103"/>
      <c r="U54" s="103"/>
      <c r="V54" s="103"/>
      <c r="W54" s="103"/>
      <c r="X54" s="103"/>
      <c r="Y54" s="103"/>
      <c r="Z54" s="103"/>
      <c r="AA54" s="103"/>
      <c r="AB54" s="103"/>
      <c r="AC54" s="103"/>
    </row>
    <row r="55" spans="1:29" ht="14.25" x14ac:dyDescent="0.2">
      <c r="A55" s="156"/>
      <c r="B55" s="103"/>
      <c r="C55" s="103"/>
      <c r="D55" s="304"/>
      <c r="E55" s="103"/>
      <c r="F55" s="103"/>
      <c r="G55" s="103"/>
      <c r="H55" s="103"/>
      <c r="I55" s="159"/>
      <c r="J55" s="160"/>
      <c r="K55" s="160"/>
      <c r="L55" s="103"/>
      <c r="M55" s="103"/>
      <c r="N55" s="103"/>
      <c r="O55" s="103"/>
      <c r="P55" s="103"/>
      <c r="Q55" s="103"/>
      <c r="R55" s="103"/>
      <c r="S55" s="127"/>
      <c r="T55" s="103"/>
      <c r="U55" s="103"/>
      <c r="V55" s="103"/>
      <c r="W55" s="103"/>
      <c r="X55" s="103"/>
      <c r="Y55" s="103"/>
      <c r="Z55" s="103"/>
      <c r="AA55" s="103"/>
      <c r="AB55" s="103"/>
      <c r="AC55" s="103"/>
    </row>
    <row r="56" spans="1:29" ht="14.25" x14ac:dyDescent="0.2">
      <c r="A56" s="156"/>
      <c r="B56" s="302" t="s">
        <v>1342</v>
      </c>
      <c r="C56" s="103"/>
      <c r="D56" s="524"/>
      <c r="E56" s="103"/>
      <c r="F56" s="103"/>
      <c r="G56" s="103"/>
      <c r="H56" s="103"/>
      <c r="I56" s="159"/>
      <c r="J56" s="160"/>
      <c r="K56" s="160"/>
      <c r="L56" s="103"/>
      <c r="M56" s="103"/>
      <c r="N56" s="103"/>
      <c r="O56" s="103"/>
      <c r="P56" s="103"/>
      <c r="Q56" s="103"/>
      <c r="R56" s="103"/>
      <c r="S56" s="127"/>
      <c r="T56" s="103"/>
      <c r="U56" s="103"/>
      <c r="V56" s="103"/>
      <c r="W56" s="103"/>
      <c r="X56" s="103"/>
      <c r="Y56" s="103"/>
      <c r="Z56" s="103"/>
      <c r="AA56" s="103"/>
      <c r="AB56" s="103"/>
      <c r="AC56" s="103"/>
    </row>
    <row r="57" spans="1:29" ht="14.25" x14ac:dyDescent="0.2">
      <c r="A57" s="156"/>
      <c r="B57" s="302" t="s">
        <v>1343</v>
      </c>
      <c r="C57" s="103"/>
      <c r="D57" s="503"/>
      <c r="E57" s="103"/>
      <c r="F57" s="103"/>
      <c r="G57" s="103"/>
      <c r="H57" s="103"/>
      <c r="I57" s="159"/>
      <c r="J57" s="160"/>
      <c r="K57" s="160"/>
      <c r="L57" s="103"/>
      <c r="M57" s="103"/>
      <c r="N57" s="103"/>
      <c r="O57" s="103"/>
      <c r="P57" s="103"/>
      <c r="Q57" s="103"/>
      <c r="R57" s="103"/>
      <c r="S57" s="127"/>
      <c r="T57" s="103"/>
      <c r="U57" s="103"/>
      <c r="V57" s="103"/>
      <c r="W57" s="103"/>
      <c r="X57" s="103"/>
      <c r="Y57" s="103"/>
      <c r="Z57" s="103"/>
      <c r="AA57" s="103"/>
      <c r="AB57" s="103"/>
      <c r="AC57" s="103"/>
    </row>
    <row r="58" spans="1:29" ht="14.25" x14ac:dyDescent="0.2">
      <c r="A58" s="156"/>
      <c r="B58" s="103"/>
      <c r="C58" s="103"/>
      <c r="D58" s="524"/>
      <c r="E58" s="103"/>
      <c r="F58" s="103"/>
      <c r="G58" s="103"/>
      <c r="H58" s="103"/>
      <c r="I58" s="159"/>
      <c r="J58" s="160"/>
      <c r="K58" s="160"/>
      <c r="L58" s="103"/>
      <c r="M58" s="103"/>
      <c r="N58" s="103"/>
      <c r="O58" s="103"/>
      <c r="P58" s="103"/>
      <c r="Q58" s="103"/>
      <c r="R58" s="103"/>
      <c r="S58" s="127"/>
      <c r="T58" s="103"/>
      <c r="U58" s="103"/>
      <c r="V58" s="103"/>
      <c r="W58" s="103"/>
      <c r="X58" s="103"/>
      <c r="Y58" s="103"/>
      <c r="Z58" s="103"/>
      <c r="AA58" s="103"/>
      <c r="AB58" s="103"/>
      <c r="AC58" s="103"/>
    </row>
    <row r="59" spans="1:29" ht="14.25" x14ac:dyDescent="0.2">
      <c r="A59" s="156"/>
      <c r="B59" s="103"/>
      <c r="C59" s="103"/>
      <c r="D59" s="503"/>
      <c r="E59" s="103"/>
      <c r="F59" s="103"/>
      <c r="G59" s="103"/>
      <c r="H59" s="103"/>
      <c r="I59" s="159"/>
      <c r="J59" s="160"/>
      <c r="K59" s="160"/>
      <c r="L59" s="103"/>
      <c r="M59" s="103"/>
      <c r="N59" s="103"/>
      <c r="O59" s="103"/>
      <c r="P59" s="103"/>
      <c r="Q59" s="103"/>
      <c r="R59" s="103"/>
      <c r="S59" s="127"/>
      <c r="T59" s="103"/>
      <c r="U59" s="103"/>
      <c r="V59" s="103"/>
      <c r="W59" s="103"/>
      <c r="X59" s="103"/>
      <c r="Y59" s="103"/>
      <c r="Z59" s="103"/>
      <c r="AA59" s="103"/>
      <c r="AB59" s="103"/>
      <c r="AC59" s="103"/>
    </row>
    <row r="60" spans="1:29" ht="14.25" x14ac:dyDescent="0.2">
      <c r="A60" s="156"/>
      <c r="B60" s="103"/>
      <c r="C60" s="103"/>
      <c r="D60" s="524"/>
      <c r="E60" s="103"/>
      <c r="F60" s="103"/>
      <c r="G60" s="103"/>
      <c r="H60" s="103"/>
      <c r="I60" s="159"/>
      <c r="J60" s="161"/>
      <c r="K60" s="160"/>
      <c r="L60" s="103"/>
      <c r="M60" s="103"/>
      <c r="N60" s="103"/>
      <c r="O60" s="103"/>
      <c r="P60" s="103"/>
      <c r="Q60" s="103"/>
      <c r="R60" s="103"/>
      <c r="S60" s="127"/>
      <c r="T60" s="103"/>
      <c r="U60" s="103"/>
      <c r="V60" s="103"/>
      <c r="W60" s="103"/>
      <c r="X60" s="103"/>
      <c r="Y60" s="103"/>
      <c r="Z60" s="103"/>
      <c r="AA60" s="103"/>
      <c r="AB60" s="103"/>
      <c r="AC60" s="103"/>
    </row>
    <row r="61" spans="1:29" x14ac:dyDescent="0.25">
      <c r="A61" s="162"/>
      <c r="B61" s="158"/>
      <c r="C61" s="158"/>
      <c r="D61" s="503"/>
      <c r="E61" s="158"/>
      <c r="F61" s="158"/>
      <c r="G61" s="158"/>
      <c r="H61" s="158"/>
      <c r="I61" s="163"/>
      <c r="J61" s="164"/>
      <c r="K61" s="163"/>
      <c r="L61" s="103"/>
      <c r="M61" s="103"/>
      <c r="N61" s="103"/>
      <c r="O61" s="103"/>
      <c r="P61" s="103"/>
      <c r="Q61" s="103"/>
      <c r="R61" s="103"/>
      <c r="S61" s="127"/>
      <c r="T61" s="103"/>
      <c r="U61" s="103"/>
      <c r="V61" s="103"/>
      <c r="W61" s="103"/>
      <c r="X61" s="103"/>
      <c r="Y61" s="103"/>
      <c r="Z61" s="103"/>
      <c r="AA61" s="103"/>
      <c r="AB61" s="103"/>
      <c r="AC61" s="103"/>
    </row>
    <row r="62" spans="1:29" ht="14.25" x14ac:dyDescent="0.2">
      <c r="A62" s="156"/>
      <c r="B62" s="103"/>
      <c r="C62" s="103"/>
      <c r="D62" s="524"/>
      <c r="E62" s="103"/>
      <c r="F62" s="103"/>
      <c r="G62" s="103"/>
      <c r="H62" s="103"/>
      <c r="I62" s="159"/>
      <c r="J62" s="160"/>
      <c r="K62" s="160"/>
      <c r="L62" s="103"/>
      <c r="M62" s="103"/>
      <c r="N62" s="103"/>
      <c r="O62" s="103"/>
      <c r="P62" s="103"/>
      <c r="Q62" s="103"/>
      <c r="R62" s="103"/>
      <c r="S62" s="127"/>
      <c r="T62" s="103"/>
      <c r="U62" s="103"/>
      <c r="V62" s="103"/>
      <c r="W62" s="103"/>
      <c r="X62" s="103"/>
      <c r="Y62" s="103"/>
      <c r="Z62" s="103"/>
      <c r="AA62" s="103"/>
      <c r="AB62" s="103"/>
      <c r="AC62" s="103"/>
    </row>
    <row r="63" spans="1:29" ht="14.25" x14ac:dyDescent="0.2">
      <c r="A63" s="156"/>
      <c r="B63" s="103"/>
      <c r="C63" s="103"/>
      <c r="D63" s="503"/>
      <c r="E63" s="103"/>
      <c r="F63" s="103"/>
      <c r="G63" s="103"/>
      <c r="H63" s="103"/>
      <c r="I63" s="159"/>
      <c r="J63" s="160"/>
      <c r="K63" s="160"/>
      <c r="L63" s="103"/>
      <c r="M63" s="103"/>
      <c r="N63" s="103"/>
      <c r="O63" s="103"/>
      <c r="P63" s="103"/>
      <c r="Q63" s="103"/>
      <c r="R63" s="103"/>
      <c r="S63" s="127"/>
      <c r="T63" s="103"/>
      <c r="U63" s="103"/>
      <c r="V63" s="103"/>
      <c r="W63" s="103"/>
      <c r="X63" s="103"/>
      <c r="Y63" s="103"/>
      <c r="Z63" s="103"/>
      <c r="AA63" s="103"/>
      <c r="AB63" s="103"/>
      <c r="AC63" s="103"/>
    </row>
    <row r="64" spans="1:29" ht="14.25" x14ac:dyDescent="0.2">
      <c r="A64" s="156"/>
      <c r="B64" s="103"/>
      <c r="C64" s="103"/>
      <c r="D64" s="524"/>
      <c r="E64" s="103"/>
      <c r="F64" s="103"/>
      <c r="G64" s="103"/>
      <c r="H64" s="103"/>
      <c r="I64" s="159"/>
      <c r="J64" s="160"/>
      <c r="K64" s="160"/>
      <c r="L64" s="103"/>
      <c r="M64" s="103"/>
      <c r="N64" s="103"/>
      <c r="O64" s="103"/>
      <c r="P64" s="103"/>
      <c r="Q64" s="103"/>
      <c r="R64" s="103"/>
      <c r="S64" s="127"/>
      <c r="T64" s="103"/>
      <c r="U64" s="103"/>
      <c r="V64" s="103"/>
      <c r="W64" s="103"/>
      <c r="X64" s="103"/>
      <c r="Y64" s="103"/>
      <c r="Z64" s="103"/>
      <c r="AA64" s="103"/>
      <c r="AB64" s="103"/>
      <c r="AC64" s="103"/>
    </row>
    <row r="65" spans="1:29" ht="14.25" x14ac:dyDescent="0.2">
      <c r="A65" s="156"/>
      <c r="B65" s="103"/>
      <c r="C65" s="103"/>
      <c r="D65" s="503"/>
      <c r="E65" s="103"/>
      <c r="F65" s="103"/>
      <c r="G65" s="103"/>
      <c r="H65" s="103"/>
      <c r="I65" s="159"/>
      <c r="J65" s="160"/>
      <c r="K65" s="160"/>
      <c r="L65" s="103"/>
      <c r="M65" s="103"/>
      <c r="N65" s="103"/>
      <c r="O65" s="103"/>
      <c r="P65" s="103"/>
      <c r="Q65" s="103"/>
      <c r="R65" s="103"/>
      <c r="S65" s="127"/>
      <c r="T65" s="103"/>
      <c r="U65" s="103"/>
      <c r="V65" s="103"/>
      <c r="W65" s="103"/>
      <c r="X65" s="103"/>
      <c r="Y65" s="103"/>
      <c r="Z65" s="103"/>
      <c r="AA65" s="103"/>
      <c r="AB65" s="103"/>
      <c r="AC65" s="103"/>
    </row>
    <row r="66" spans="1:29" ht="14.25" x14ac:dyDescent="0.2">
      <c r="A66" s="156"/>
      <c r="B66" s="103"/>
      <c r="C66" s="103"/>
      <c r="D66" s="524"/>
      <c r="E66" s="103"/>
      <c r="F66" s="103"/>
      <c r="G66" s="103"/>
      <c r="H66" s="103"/>
      <c r="I66" s="159"/>
      <c r="J66" s="160"/>
      <c r="K66" s="160"/>
      <c r="L66" s="103"/>
      <c r="M66" s="103"/>
      <c r="N66" s="103"/>
      <c r="O66" s="103"/>
      <c r="P66" s="103"/>
      <c r="Q66" s="103"/>
      <c r="R66" s="103"/>
      <c r="S66" s="127"/>
      <c r="T66" s="103"/>
      <c r="U66" s="103"/>
      <c r="V66" s="103"/>
      <c r="W66" s="103"/>
      <c r="X66" s="103"/>
      <c r="Y66" s="103"/>
      <c r="Z66" s="103"/>
      <c r="AA66" s="103"/>
      <c r="AB66" s="103"/>
      <c r="AC66" s="103"/>
    </row>
    <row r="67" spans="1:29" ht="14.25" x14ac:dyDescent="0.2">
      <c r="A67" s="156"/>
      <c r="B67" s="103"/>
      <c r="C67" s="103"/>
      <c r="D67" s="503"/>
      <c r="E67" s="103"/>
      <c r="F67" s="103"/>
      <c r="G67" s="103"/>
      <c r="H67" s="103"/>
      <c r="I67" s="159"/>
      <c r="J67" s="161"/>
      <c r="K67" s="160"/>
      <c r="L67" s="103"/>
      <c r="M67" s="103"/>
      <c r="N67" s="103"/>
      <c r="O67" s="103"/>
      <c r="P67" s="103"/>
      <c r="Q67" s="103"/>
      <c r="R67" s="103"/>
      <c r="S67" s="127"/>
      <c r="T67" s="103"/>
      <c r="U67" s="103"/>
      <c r="V67" s="103"/>
      <c r="W67" s="103"/>
      <c r="X67" s="103"/>
      <c r="Y67" s="103"/>
      <c r="Z67" s="103"/>
      <c r="AA67" s="103"/>
      <c r="AB67" s="103"/>
      <c r="AC67" s="103"/>
    </row>
    <row r="68" spans="1:29" x14ac:dyDescent="0.25">
      <c r="A68" s="162"/>
      <c r="B68" s="158"/>
      <c r="C68" s="158"/>
      <c r="D68" s="525"/>
      <c r="E68" s="158"/>
      <c r="F68" s="158"/>
      <c r="G68" s="158"/>
      <c r="H68" s="158"/>
      <c r="I68" s="163"/>
      <c r="J68" s="164"/>
      <c r="K68" s="163"/>
      <c r="L68" s="103"/>
      <c r="M68" s="103"/>
      <c r="N68" s="103"/>
      <c r="O68" s="103"/>
      <c r="P68" s="103"/>
      <c r="Q68" s="103"/>
      <c r="R68" s="103"/>
      <c r="S68" s="127"/>
      <c r="T68" s="103"/>
      <c r="U68" s="103"/>
      <c r="V68" s="103"/>
      <c r="W68" s="103"/>
      <c r="X68" s="103"/>
      <c r="Y68" s="103"/>
      <c r="Z68" s="103"/>
      <c r="AA68" s="103"/>
      <c r="AB68" s="103"/>
      <c r="AC68" s="103"/>
    </row>
    <row r="69" spans="1:29" ht="14.25" x14ac:dyDescent="0.2">
      <c r="A69" s="156"/>
      <c r="B69" s="103"/>
      <c r="C69" s="103"/>
      <c r="D69" s="503"/>
      <c r="E69" s="103"/>
      <c r="F69" s="103"/>
      <c r="G69" s="103"/>
      <c r="H69" s="103"/>
      <c r="I69" s="159"/>
      <c r="J69" s="160"/>
      <c r="K69" s="160"/>
      <c r="L69" s="103"/>
      <c r="M69" s="103"/>
      <c r="N69" s="103"/>
      <c r="O69" s="103"/>
      <c r="P69" s="103"/>
      <c r="Q69" s="103"/>
      <c r="R69" s="103"/>
      <c r="S69" s="127"/>
      <c r="T69" s="103"/>
      <c r="U69" s="103"/>
      <c r="V69" s="103"/>
      <c r="W69" s="103"/>
      <c r="X69" s="103"/>
      <c r="Y69" s="103"/>
      <c r="Z69" s="103"/>
      <c r="AA69" s="103"/>
      <c r="AB69" s="103"/>
      <c r="AC69" s="103"/>
    </row>
    <row r="70" spans="1:29" ht="14.25" x14ac:dyDescent="0.2">
      <c r="A70" s="156"/>
      <c r="B70" s="103"/>
      <c r="C70" s="103"/>
      <c r="D70" s="524"/>
      <c r="E70" s="103"/>
      <c r="F70" s="103"/>
      <c r="G70" s="103"/>
      <c r="H70" s="103"/>
      <c r="I70" s="159"/>
      <c r="J70" s="160"/>
      <c r="K70" s="160"/>
      <c r="L70" s="103"/>
      <c r="M70" s="103"/>
      <c r="N70" s="103"/>
      <c r="O70" s="103"/>
      <c r="P70" s="103"/>
      <c r="Q70" s="103"/>
      <c r="R70" s="103"/>
      <c r="S70" s="127"/>
      <c r="T70" s="103"/>
      <c r="U70" s="103"/>
      <c r="V70" s="103"/>
      <c r="W70" s="103"/>
      <c r="X70" s="103"/>
      <c r="Y70" s="103"/>
      <c r="Z70" s="103"/>
      <c r="AA70" s="103"/>
      <c r="AB70" s="103"/>
      <c r="AC70" s="103"/>
    </row>
    <row r="71" spans="1:29" ht="14.25" x14ac:dyDescent="0.2">
      <c r="A71" s="156"/>
      <c r="B71" s="103"/>
      <c r="C71" s="103"/>
      <c r="D71" s="503"/>
      <c r="E71" s="103"/>
      <c r="F71" s="103"/>
      <c r="G71" s="103"/>
      <c r="H71" s="103"/>
      <c r="I71" s="159"/>
      <c r="J71" s="160"/>
      <c r="K71" s="160"/>
      <c r="L71" s="103"/>
      <c r="M71" s="103"/>
      <c r="N71" s="103"/>
      <c r="O71" s="103"/>
      <c r="P71" s="103"/>
      <c r="Q71" s="103"/>
      <c r="R71" s="103"/>
      <c r="S71" s="127"/>
      <c r="T71" s="103"/>
      <c r="U71" s="103"/>
      <c r="V71" s="103"/>
      <c r="W71" s="103"/>
      <c r="X71" s="103"/>
      <c r="Y71" s="103"/>
      <c r="Z71" s="103"/>
      <c r="AA71" s="103"/>
      <c r="AB71" s="103"/>
      <c r="AC71" s="103"/>
    </row>
    <row r="72" spans="1:29" ht="14.25" x14ac:dyDescent="0.2">
      <c r="A72" s="156"/>
      <c r="B72" s="103"/>
      <c r="C72" s="103"/>
      <c r="D72" s="524"/>
      <c r="E72" s="103"/>
      <c r="F72" s="103"/>
      <c r="G72" s="103"/>
      <c r="H72" s="103"/>
      <c r="I72" s="159"/>
      <c r="J72" s="160"/>
      <c r="K72" s="160"/>
      <c r="L72" s="103"/>
      <c r="M72" s="103"/>
      <c r="N72" s="103"/>
      <c r="O72" s="103"/>
      <c r="P72" s="103"/>
      <c r="Q72" s="103"/>
      <c r="R72" s="103"/>
      <c r="S72" s="127"/>
      <c r="T72" s="103"/>
      <c r="U72" s="103"/>
      <c r="V72" s="103"/>
      <c r="W72" s="103"/>
      <c r="X72" s="103"/>
      <c r="Y72" s="103"/>
      <c r="Z72" s="103"/>
      <c r="AA72" s="103"/>
      <c r="AB72" s="103"/>
      <c r="AC72" s="103"/>
    </row>
    <row r="73" spans="1:29" ht="14.25" x14ac:dyDescent="0.2">
      <c r="A73" s="156"/>
      <c r="B73" s="103"/>
      <c r="C73" s="103"/>
      <c r="D73" s="503"/>
      <c r="E73" s="103"/>
      <c r="F73" s="103"/>
      <c r="G73" s="103"/>
      <c r="H73" s="103"/>
      <c r="I73" s="159"/>
      <c r="J73" s="160"/>
      <c r="K73" s="160"/>
      <c r="L73" s="103"/>
      <c r="M73" s="103"/>
      <c r="N73" s="103"/>
      <c r="O73" s="103"/>
      <c r="P73" s="103"/>
      <c r="Q73" s="103"/>
      <c r="R73" s="103"/>
      <c r="S73" s="127"/>
      <c r="T73" s="103"/>
      <c r="U73" s="103"/>
      <c r="V73" s="103"/>
      <c r="W73" s="103"/>
      <c r="X73" s="103"/>
      <c r="Y73" s="103"/>
      <c r="Z73" s="103"/>
      <c r="AA73" s="103"/>
      <c r="AB73" s="103"/>
      <c r="AC73" s="103"/>
    </row>
    <row r="74" spans="1:29" ht="14.25" x14ac:dyDescent="0.2">
      <c r="A74" s="156"/>
      <c r="B74" s="103"/>
      <c r="C74" s="103"/>
      <c r="D74" s="103"/>
      <c r="E74" s="103"/>
      <c r="F74" s="103"/>
      <c r="G74" s="103"/>
      <c r="H74" s="103"/>
      <c r="I74" s="159"/>
      <c r="J74" s="160"/>
      <c r="K74" s="160"/>
      <c r="L74" s="103"/>
      <c r="M74" s="103"/>
      <c r="N74" s="103"/>
      <c r="O74" s="103"/>
      <c r="P74" s="103"/>
      <c r="Q74" s="103"/>
      <c r="R74" s="103"/>
      <c r="S74" s="127"/>
      <c r="T74" s="103"/>
      <c r="U74" s="103"/>
      <c r="V74" s="103"/>
      <c r="W74" s="103"/>
      <c r="X74" s="103"/>
      <c r="Y74" s="103"/>
      <c r="Z74" s="103"/>
      <c r="AA74" s="103"/>
      <c r="AB74" s="103"/>
      <c r="AC74" s="103"/>
    </row>
    <row r="75" spans="1:29" ht="14.25" x14ac:dyDescent="0.2">
      <c r="A75" s="156"/>
      <c r="B75" s="103"/>
      <c r="C75" s="103"/>
      <c r="D75" s="103"/>
      <c r="E75" s="103"/>
      <c r="F75" s="103"/>
      <c r="G75" s="103"/>
      <c r="H75" s="103"/>
      <c r="I75" s="159"/>
      <c r="J75" s="160"/>
      <c r="K75" s="160"/>
      <c r="L75" s="103"/>
      <c r="M75" s="103"/>
      <c r="N75" s="103"/>
      <c r="O75" s="103"/>
      <c r="P75" s="103"/>
      <c r="Q75" s="103"/>
      <c r="R75" s="103"/>
      <c r="S75" s="127"/>
      <c r="T75" s="103"/>
      <c r="U75" s="103"/>
      <c r="V75" s="103"/>
      <c r="W75" s="103"/>
      <c r="X75" s="103"/>
      <c r="Y75" s="103"/>
      <c r="Z75" s="103"/>
      <c r="AA75" s="103"/>
      <c r="AB75" s="103"/>
      <c r="AC75" s="103"/>
    </row>
    <row r="76" spans="1:29" ht="14.25" x14ac:dyDescent="0.2">
      <c r="A76" s="156"/>
      <c r="B76" s="103"/>
      <c r="C76" s="103"/>
      <c r="D76" s="103"/>
      <c r="E76" s="103"/>
      <c r="F76" s="103"/>
      <c r="G76" s="103"/>
      <c r="H76" s="103"/>
      <c r="I76" s="159"/>
      <c r="J76" s="160"/>
      <c r="K76" s="160"/>
      <c r="L76" s="103"/>
      <c r="M76" s="103"/>
      <c r="N76" s="103"/>
      <c r="O76" s="103"/>
      <c r="P76" s="103"/>
      <c r="Q76" s="103"/>
      <c r="R76" s="103"/>
      <c r="S76" s="127"/>
      <c r="T76" s="103"/>
      <c r="U76" s="103"/>
      <c r="V76" s="103"/>
      <c r="W76" s="103"/>
      <c r="X76" s="103"/>
      <c r="Y76" s="103"/>
      <c r="Z76" s="103"/>
      <c r="AA76" s="103"/>
      <c r="AB76" s="103"/>
      <c r="AC76" s="103"/>
    </row>
    <row r="77" spans="1:29" ht="14.25" x14ac:dyDescent="0.2">
      <c r="A77" s="156"/>
      <c r="B77" s="103"/>
      <c r="C77" s="103"/>
      <c r="D77" s="103"/>
      <c r="E77" s="103"/>
      <c r="F77" s="103"/>
      <c r="G77" s="103"/>
      <c r="H77" s="103"/>
      <c r="I77" s="159"/>
      <c r="J77" s="161"/>
      <c r="K77" s="160"/>
      <c r="L77" s="103"/>
      <c r="M77" s="103"/>
      <c r="N77" s="103"/>
      <c r="O77" s="103"/>
      <c r="P77" s="103"/>
      <c r="Q77" s="103"/>
      <c r="R77" s="103"/>
      <c r="S77" s="127"/>
      <c r="T77" s="103"/>
      <c r="U77" s="103"/>
      <c r="V77" s="103"/>
      <c r="W77" s="103"/>
      <c r="X77" s="103"/>
      <c r="Y77" s="103"/>
      <c r="Z77" s="103"/>
      <c r="AA77" s="103"/>
      <c r="AB77" s="103"/>
      <c r="AC77" s="103"/>
    </row>
    <row r="78" spans="1:29" x14ac:dyDescent="0.25">
      <c r="A78" s="162"/>
      <c r="B78" s="158"/>
      <c r="C78" s="158"/>
      <c r="D78" s="158"/>
      <c r="E78" s="158"/>
      <c r="F78" s="158"/>
      <c r="G78" s="158"/>
      <c r="H78" s="158"/>
      <c r="I78" s="163"/>
      <c r="J78" s="164"/>
      <c r="K78" s="163"/>
      <c r="L78" s="103"/>
      <c r="M78" s="103"/>
      <c r="N78" s="103"/>
      <c r="O78" s="103"/>
      <c r="P78" s="103"/>
      <c r="Q78" s="103"/>
      <c r="R78" s="103"/>
      <c r="S78" s="127"/>
      <c r="T78" s="103"/>
      <c r="U78" s="103"/>
      <c r="V78" s="103"/>
      <c r="W78" s="103"/>
      <c r="X78" s="103"/>
      <c r="Y78" s="103"/>
      <c r="Z78" s="103"/>
      <c r="AA78" s="103"/>
      <c r="AB78" s="103"/>
      <c r="AC78" s="103"/>
    </row>
    <row r="79" spans="1:29" ht="14.25" x14ac:dyDescent="0.2">
      <c r="A79" s="156"/>
      <c r="B79" s="103"/>
      <c r="C79" s="103"/>
      <c r="D79" s="103"/>
      <c r="E79" s="103"/>
      <c r="F79" s="103"/>
      <c r="G79" s="103"/>
      <c r="H79" s="103"/>
      <c r="I79" s="159"/>
      <c r="J79" s="160"/>
      <c r="K79" s="160"/>
      <c r="L79" s="103"/>
      <c r="M79" s="103"/>
      <c r="N79" s="103"/>
      <c r="O79" s="103"/>
      <c r="P79" s="103"/>
      <c r="Q79" s="103"/>
      <c r="R79" s="103"/>
      <c r="S79" s="127"/>
      <c r="T79" s="103"/>
      <c r="U79" s="103"/>
      <c r="V79" s="103"/>
      <c r="W79" s="103"/>
      <c r="X79" s="103"/>
      <c r="Y79" s="103"/>
      <c r="Z79" s="103"/>
      <c r="AA79" s="103"/>
      <c r="AB79" s="103"/>
      <c r="AC79" s="103"/>
    </row>
    <row r="80" spans="1:29" ht="14.25" x14ac:dyDescent="0.2">
      <c r="A80" s="156"/>
      <c r="B80" s="103"/>
      <c r="C80" s="103"/>
      <c r="D80" s="103"/>
      <c r="E80" s="103"/>
      <c r="F80" s="103"/>
      <c r="G80" s="103"/>
      <c r="H80" s="103"/>
      <c r="I80" s="159"/>
      <c r="J80" s="160"/>
      <c r="K80" s="160"/>
      <c r="L80" s="103"/>
      <c r="M80" s="103"/>
      <c r="N80" s="103"/>
      <c r="O80" s="103"/>
      <c r="P80" s="103"/>
      <c r="Q80" s="103"/>
      <c r="R80" s="103"/>
      <c r="S80" s="127"/>
      <c r="T80" s="103"/>
      <c r="U80" s="103"/>
      <c r="V80" s="103"/>
      <c r="W80" s="103"/>
      <c r="X80" s="103"/>
      <c r="Y80" s="103"/>
      <c r="Z80" s="103"/>
      <c r="AA80" s="103"/>
      <c r="AB80" s="103"/>
      <c r="AC80" s="103"/>
    </row>
    <row r="81" spans="1:29" ht="14.25" x14ac:dyDescent="0.2">
      <c r="A81" s="156"/>
      <c r="B81" s="103"/>
      <c r="C81" s="103"/>
      <c r="D81" s="103"/>
      <c r="E81" s="103"/>
      <c r="F81" s="103"/>
      <c r="G81" s="103"/>
      <c r="H81" s="103"/>
      <c r="I81" s="159"/>
      <c r="J81" s="160"/>
      <c r="K81" s="160"/>
      <c r="L81" s="103"/>
      <c r="M81" s="103"/>
      <c r="N81" s="103"/>
      <c r="O81" s="103"/>
      <c r="P81" s="103"/>
      <c r="Q81" s="103"/>
      <c r="R81" s="103"/>
      <c r="S81" s="127"/>
      <c r="T81" s="103"/>
      <c r="U81" s="103"/>
      <c r="V81" s="103"/>
      <c r="W81" s="103"/>
      <c r="X81" s="103"/>
      <c r="Y81" s="103"/>
      <c r="Z81" s="103"/>
      <c r="AA81" s="103"/>
      <c r="AB81" s="103"/>
      <c r="AC81" s="103"/>
    </row>
    <row r="82" spans="1:29" ht="14.25" x14ac:dyDescent="0.2">
      <c r="A82" s="156"/>
      <c r="B82" s="103"/>
      <c r="C82" s="103"/>
      <c r="D82" s="103"/>
      <c r="E82" s="103"/>
      <c r="F82" s="103"/>
      <c r="G82" s="103"/>
      <c r="H82" s="103"/>
      <c r="I82" s="159"/>
      <c r="J82" s="160"/>
      <c r="K82" s="160"/>
      <c r="L82" s="103"/>
      <c r="M82" s="103"/>
      <c r="N82" s="103"/>
      <c r="O82" s="103"/>
      <c r="P82" s="103"/>
      <c r="Q82" s="103"/>
      <c r="R82" s="103"/>
      <c r="S82" s="127"/>
      <c r="T82" s="103"/>
      <c r="U82" s="103"/>
      <c r="V82" s="103"/>
      <c r="W82" s="103"/>
      <c r="X82" s="103"/>
      <c r="Y82" s="103"/>
      <c r="Z82" s="103"/>
      <c r="AA82" s="103"/>
      <c r="AB82" s="103"/>
      <c r="AC82" s="103"/>
    </row>
    <row r="83" spans="1:29" ht="14.25" x14ac:dyDescent="0.2">
      <c r="A83" s="156"/>
      <c r="B83" s="103"/>
      <c r="C83" s="103"/>
      <c r="D83" s="103"/>
      <c r="E83" s="103"/>
      <c r="F83" s="103"/>
      <c r="G83" s="103"/>
      <c r="H83" s="103"/>
      <c r="I83" s="159"/>
      <c r="J83" s="160"/>
      <c r="K83" s="160"/>
      <c r="L83" s="103"/>
      <c r="M83" s="103"/>
      <c r="N83" s="103"/>
      <c r="O83" s="103"/>
      <c r="P83" s="103"/>
      <c r="Q83" s="103"/>
      <c r="R83" s="103"/>
      <c r="S83" s="127"/>
      <c r="T83" s="103"/>
      <c r="U83" s="103"/>
      <c r="V83" s="103"/>
      <c r="W83" s="103"/>
      <c r="X83" s="103"/>
      <c r="Y83" s="103"/>
      <c r="Z83" s="103"/>
      <c r="AA83" s="103"/>
      <c r="AB83" s="103"/>
      <c r="AC83" s="103"/>
    </row>
    <row r="84" spans="1:29" ht="14.25" x14ac:dyDescent="0.2">
      <c r="A84" s="156"/>
      <c r="B84" s="103"/>
      <c r="C84" s="103"/>
      <c r="D84" s="103"/>
      <c r="E84" s="103"/>
      <c r="F84" s="103"/>
      <c r="G84" s="103"/>
      <c r="H84" s="103"/>
      <c r="I84" s="159"/>
      <c r="J84" s="160"/>
      <c r="K84" s="160"/>
      <c r="L84" s="103"/>
      <c r="M84" s="103"/>
      <c r="N84" s="103"/>
      <c r="O84" s="103"/>
      <c r="P84" s="103"/>
      <c r="Q84" s="103"/>
      <c r="R84" s="103"/>
      <c r="S84" s="127"/>
      <c r="T84" s="103"/>
      <c r="U84" s="103"/>
      <c r="V84" s="103"/>
      <c r="W84" s="103"/>
      <c r="X84" s="103"/>
      <c r="Y84" s="103"/>
      <c r="Z84" s="103"/>
      <c r="AA84" s="103"/>
      <c r="AB84" s="103"/>
      <c r="AC84" s="103"/>
    </row>
    <row r="85" spans="1:29" ht="14.25" x14ac:dyDescent="0.2">
      <c r="A85" s="156"/>
      <c r="B85" s="103"/>
      <c r="C85" s="103"/>
      <c r="D85" s="103"/>
      <c r="E85" s="103"/>
      <c r="F85" s="103"/>
      <c r="G85" s="103"/>
      <c r="H85" s="103"/>
      <c r="I85" s="159"/>
      <c r="J85" s="160"/>
      <c r="K85" s="160"/>
      <c r="L85" s="103"/>
      <c r="M85" s="103"/>
      <c r="N85" s="103"/>
      <c r="O85" s="103"/>
      <c r="P85" s="103"/>
      <c r="Q85" s="103"/>
      <c r="R85" s="103"/>
      <c r="S85" s="127"/>
      <c r="T85" s="103"/>
      <c r="U85" s="103"/>
      <c r="V85" s="103"/>
      <c r="W85" s="103"/>
      <c r="X85" s="103"/>
      <c r="Y85" s="103"/>
      <c r="Z85" s="103"/>
      <c r="AA85" s="103"/>
      <c r="AB85" s="103"/>
      <c r="AC85" s="103"/>
    </row>
    <row r="86" spans="1:29" ht="14.25" x14ac:dyDescent="0.2">
      <c r="A86" s="156"/>
      <c r="B86" s="103"/>
      <c r="C86" s="103"/>
      <c r="D86" s="103"/>
      <c r="E86" s="103"/>
      <c r="F86" s="103"/>
      <c r="G86" s="103"/>
      <c r="H86" s="103"/>
      <c r="I86" s="159"/>
      <c r="J86" s="160"/>
      <c r="K86" s="160"/>
      <c r="L86" s="103"/>
      <c r="M86" s="103"/>
      <c r="N86" s="103"/>
      <c r="O86" s="103"/>
      <c r="P86" s="103"/>
      <c r="Q86" s="103"/>
      <c r="R86" s="103"/>
      <c r="S86" s="127"/>
      <c r="T86" s="103"/>
      <c r="U86" s="103"/>
      <c r="V86" s="103"/>
      <c r="W86" s="103"/>
      <c r="X86" s="103"/>
      <c r="Y86" s="103"/>
      <c r="Z86" s="103"/>
      <c r="AA86" s="103"/>
      <c r="AB86" s="103"/>
      <c r="AC86" s="103"/>
    </row>
    <row r="87" spans="1:29" ht="14.25" x14ac:dyDescent="0.2">
      <c r="A87" s="156"/>
      <c r="B87" s="103"/>
      <c r="C87" s="103"/>
      <c r="D87" s="103"/>
      <c r="E87" s="103"/>
      <c r="F87" s="103"/>
      <c r="G87" s="103"/>
      <c r="H87" s="103"/>
      <c r="I87" s="159"/>
      <c r="J87" s="160"/>
      <c r="K87" s="160"/>
      <c r="L87" s="103"/>
      <c r="M87" s="103"/>
      <c r="N87" s="103"/>
      <c r="O87" s="103"/>
      <c r="P87" s="103"/>
      <c r="Q87" s="103"/>
      <c r="R87" s="103"/>
      <c r="S87" s="127"/>
      <c r="T87" s="103"/>
      <c r="U87" s="103"/>
      <c r="V87" s="103"/>
      <c r="W87" s="103"/>
      <c r="X87" s="103"/>
      <c r="Y87" s="103"/>
      <c r="Z87" s="103"/>
      <c r="AA87" s="103"/>
      <c r="AB87" s="103"/>
      <c r="AC87" s="103"/>
    </row>
    <row r="88" spans="1:29" ht="14.25" x14ac:dyDescent="0.2">
      <c r="A88" s="156"/>
      <c r="B88" s="103"/>
      <c r="C88" s="103"/>
      <c r="D88" s="103"/>
      <c r="E88" s="103"/>
      <c r="F88" s="103"/>
      <c r="G88" s="103"/>
      <c r="H88" s="103"/>
      <c r="I88" s="159"/>
      <c r="J88" s="161"/>
      <c r="K88" s="160"/>
      <c r="L88" s="103"/>
      <c r="M88" s="103"/>
      <c r="N88" s="103"/>
      <c r="O88" s="103"/>
      <c r="P88" s="103"/>
      <c r="Q88" s="103"/>
      <c r="R88" s="103"/>
      <c r="S88" s="127"/>
      <c r="T88" s="103"/>
      <c r="U88" s="103"/>
      <c r="V88" s="103"/>
      <c r="W88" s="103"/>
      <c r="X88" s="103"/>
      <c r="Y88" s="103"/>
      <c r="Z88" s="103"/>
      <c r="AA88" s="103"/>
      <c r="AB88" s="103"/>
      <c r="AC88" s="103"/>
    </row>
    <row r="89" spans="1:29" x14ac:dyDescent="0.25">
      <c r="A89" s="162"/>
      <c r="B89" s="158"/>
      <c r="C89" s="158"/>
      <c r="D89" s="158"/>
      <c r="E89" s="158"/>
      <c r="F89" s="158"/>
      <c r="G89" s="158"/>
      <c r="H89" s="158"/>
      <c r="I89" s="163"/>
      <c r="J89" s="164"/>
      <c r="K89" s="163"/>
      <c r="L89" s="103"/>
      <c r="M89" s="103"/>
      <c r="N89" s="103"/>
      <c r="O89" s="103"/>
      <c r="P89" s="103"/>
      <c r="Q89" s="103"/>
      <c r="R89" s="103"/>
      <c r="S89" s="127"/>
      <c r="T89" s="103"/>
      <c r="U89" s="103"/>
      <c r="V89" s="103"/>
      <c r="W89" s="103"/>
      <c r="X89" s="103"/>
      <c r="Y89" s="103"/>
      <c r="Z89" s="103"/>
      <c r="AA89" s="103"/>
      <c r="AB89" s="103"/>
      <c r="AC89" s="103"/>
    </row>
    <row r="90" spans="1:29" ht="14.25" x14ac:dyDescent="0.2">
      <c r="A90" s="165"/>
      <c r="B90" s="166"/>
      <c r="C90" s="166"/>
      <c r="D90" s="166"/>
      <c r="E90" s="166"/>
      <c r="F90" s="166"/>
      <c r="G90" s="166"/>
      <c r="H90" s="166"/>
      <c r="I90" s="167"/>
      <c r="J90" s="160"/>
      <c r="K90" s="160"/>
      <c r="L90" s="103"/>
      <c r="M90" s="103"/>
      <c r="N90" s="103"/>
      <c r="O90" s="103"/>
      <c r="P90" s="103"/>
      <c r="Q90" s="103"/>
      <c r="R90" s="103"/>
      <c r="S90" s="127"/>
      <c r="T90" s="103"/>
      <c r="U90" s="103"/>
      <c r="V90" s="103"/>
      <c r="W90" s="103"/>
      <c r="X90" s="103"/>
      <c r="Y90" s="103"/>
      <c r="Z90" s="103"/>
      <c r="AA90" s="103"/>
      <c r="AB90" s="103"/>
      <c r="AC90" s="103"/>
    </row>
    <row r="91" spans="1:29" ht="14.25" x14ac:dyDescent="0.2">
      <c r="A91" s="165"/>
      <c r="B91" s="103"/>
      <c r="C91" s="103"/>
      <c r="D91" s="103"/>
      <c r="E91" s="103"/>
      <c r="F91" s="103"/>
      <c r="G91" s="103"/>
      <c r="H91" s="103"/>
      <c r="I91" s="159"/>
      <c r="J91" s="160"/>
      <c r="K91" s="160"/>
      <c r="L91" s="103"/>
      <c r="M91" s="103"/>
      <c r="N91" s="103"/>
      <c r="O91" s="103"/>
      <c r="P91" s="103"/>
      <c r="Q91" s="103"/>
      <c r="R91" s="103"/>
      <c r="S91" s="127"/>
      <c r="T91" s="103"/>
      <c r="U91" s="103"/>
      <c r="V91" s="103"/>
      <c r="W91" s="103"/>
      <c r="X91" s="103"/>
      <c r="Y91" s="103"/>
      <c r="Z91" s="103"/>
      <c r="AA91" s="103"/>
      <c r="AB91" s="103"/>
      <c r="AC91" s="103"/>
    </row>
    <row r="92" spans="1:29" ht="14.25" x14ac:dyDescent="0.2">
      <c r="A92" s="165"/>
      <c r="B92" s="166"/>
      <c r="C92" s="166"/>
      <c r="D92" s="166"/>
      <c r="E92" s="166"/>
      <c r="F92" s="166"/>
      <c r="G92" s="166"/>
      <c r="H92" s="166"/>
      <c r="I92" s="167"/>
      <c r="J92" s="160"/>
      <c r="K92" s="160"/>
      <c r="L92" s="103"/>
      <c r="M92" s="103"/>
      <c r="N92" s="103"/>
      <c r="O92" s="103"/>
      <c r="P92" s="103"/>
      <c r="Q92" s="103"/>
      <c r="R92" s="103"/>
      <c r="S92" s="127"/>
      <c r="T92" s="103"/>
      <c r="U92" s="103"/>
      <c r="V92" s="103"/>
      <c r="W92" s="103"/>
      <c r="X92" s="103"/>
      <c r="Y92" s="103"/>
      <c r="Z92" s="103"/>
      <c r="AA92" s="103"/>
      <c r="AB92" s="103"/>
      <c r="AC92" s="103"/>
    </row>
    <row r="93" spans="1:29" ht="14.25" x14ac:dyDescent="0.2">
      <c r="A93" s="165"/>
      <c r="B93" s="103"/>
      <c r="C93" s="103"/>
      <c r="D93" s="103"/>
      <c r="E93" s="103"/>
      <c r="F93" s="103"/>
      <c r="G93" s="103"/>
      <c r="H93" s="103"/>
      <c r="I93" s="159"/>
      <c r="J93" s="160"/>
      <c r="K93" s="160"/>
      <c r="L93" s="103"/>
      <c r="M93" s="103"/>
      <c r="N93" s="103"/>
      <c r="O93" s="103"/>
      <c r="P93" s="103"/>
      <c r="Q93" s="103"/>
      <c r="R93" s="103"/>
      <c r="S93" s="127"/>
      <c r="T93" s="103"/>
      <c r="U93" s="103"/>
      <c r="V93" s="103"/>
      <c r="W93" s="103"/>
      <c r="X93" s="103"/>
      <c r="Y93" s="103"/>
      <c r="Z93" s="103"/>
      <c r="AA93" s="103"/>
      <c r="AB93" s="103"/>
      <c r="AC93" s="103"/>
    </row>
    <row r="94" spans="1:29" ht="14.25" x14ac:dyDescent="0.2">
      <c r="A94" s="156"/>
      <c r="B94" s="103"/>
      <c r="C94" s="103"/>
      <c r="D94" s="103"/>
      <c r="E94" s="103"/>
      <c r="F94" s="103"/>
      <c r="G94" s="103"/>
      <c r="H94" s="103"/>
      <c r="I94" s="159"/>
      <c r="J94" s="161"/>
      <c r="K94" s="160"/>
      <c r="L94" s="103"/>
      <c r="M94" s="103"/>
      <c r="N94" s="103"/>
      <c r="O94" s="103"/>
      <c r="P94" s="103"/>
      <c r="Q94" s="103"/>
      <c r="R94" s="103"/>
      <c r="S94" s="127"/>
      <c r="T94" s="103"/>
      <c r="U94" s="103"/>
      <c r="V94" s="103"/>
      <c r="W94" s="103"/>
      <c r="X94" s="103"/>
      <c r="Y94" s="103"/>
      <c r="Z94" s="103"/>
      <c r="AA94" s="103"/>
      <c r="AB94" s="103"/>
      <c r="AC94" s="103"/>
    </row>
    <row r="95" spans="1:29" x14ac:dyDescent="0.25">
      <c r="A95" s="162"/>
      <c r="B95" s="158"/>
      <c r="C95" s="158"/>
      <c r="D95" s="158"/>
      <c r="E95" s="158"/>
      <c r="F95" s="158"/>
      <c r="G95" s="158"/>
      <c r="H95" s="158"/>
      <c r="I95" s="163"/>
      <c r="J95" s="164"/>
      <c r="K95" s="163"/>
      <c r="L95" s="103"/>
      <c r="M95" s="103"/>
      <c r="N95" s="103"/>
      <c r="O95" s="103"/>
      <c r="P95" s="103"/>
      <c r="Q95" s="103"/>
      <c r="R95" s="103"/>
      <c r="S95" s="127"/>
      <c r="T95" s="103"/>
      <c r="U95" s="103"/>
      <c r="V95" s="103"/>
      <c r="W95" s="103"/>
      <c r="X95" s="103"/>
      <c r="Y95" s="103"/>
      <c r="Z95" s="103"/>
      <c r="AA95" s="103"/>
      <c r="AB95" s="103"/>
      <c r="AC95" s="103"/>
    </row>
    <row r="96" spans="1:29" ht="14.25" x14ac:dyDescent="0.2">
      <c r="A96" s="156"/>
      <c r="B96" s="103"/>
      <c r="C96" s="103"/>
      <c r="D96" s="103"/>
      <c r="E96" s="103"/>
      <c r="F96" s="103"/>
      <c r="G96" s="103"/>
      <c r="H96" s="103"/>
      <c r="I96" s="159"/>
      <c r="J96" s="160"/>
      <c r="K96" s="160"/>
      <c r="L96" s="103"/>
      <c r="M96" s="103"/>
      <c r="N96" s="103"/>
      <c r="O96" s="103"/>
      <c r="P96" s="103"/>
      <c r="Q96" s="103"/>
      <c r="R96" s="103"/>
      <c r="S96" s="127"/>
      <c r="T96" s="103"/>
      <c r="U96" s="103"/>
      <c r="V96" s="103"/>
      <c r="W96" s="103"/>
      <c r="X96" s="103"/>
      <c r="Y96" s="103"/>
      <c r="Z96" s="103"/>
      <c r="AA96" s="103"/>
      <c r="AB96" s="103"/>
      <c r="AC96" s="103"/>
    </row>
    <row r="97" spans="1:29" ht="14.25" x14ac:dyDescent="0.2">
      <c r="A97" s="156"/>
      <c r="B97" s="103"/>
      <c r="C97" s="103"/>
      <c r="D97" s="103"/>
      <c r="E97" s="103"/>
      <c r="F97" s="103"/>
      <c r="G97" s="103"/>
      <c r="H97" s="103"/>
      <c r="I97" s="159"/>
      <c r="J97" s="160"/>
      <c r="K97" s="160"/>
      <c r="L97" s="103"/>
      <c r="M97" s="103"/>
      <c r="N97" s="103"/>
      <c r="O97" s="103"/>
      <c r="P97" s="103"/>
      <c r="Q97" s="103"/>
      <c r="R97" s="103"/>
      <c r="S97" s="127"/>
      <c r="T97" s="103"/>
      <c r="U97" s="103"/>
      <c r="V97" s="103"/>
      <c r="W97" s="103"/>
      <c r="X97" s="103"/>
      <c r="Y97" s="103"/>
      <c r="Z97" s="103"/>
      <c r="AA97" s="103"/>
      <c r="AB97" s="103"/>
      <c r="AC97" s="103"/>
    </row>
    <row r="98" spans="1:29" ht="14.25" x14ac:dyDescent="0.2">
      <c r="A98" s="156"/>
      <c r="B98" s="103"/>
      <c r="C98" s="103"/>
      <c r="D98" s="103"/>
      <c r="E98" s="103"/>
      <c r="F98" s="103"/>
      <c r="G98" s="103"/>
      <c r="H98" s="103"/>
      <c r="I98" s="159"/>
      <c r="J98" s="160"/>
      <c r="K98" s="160"/>
      <c r="L98" s="103"/>
      <c r="M98" s="103"/>
      <c r="N98" s="103"/>
      <c r="O98" s="103"/>
      <c r="P98" s="103"/>
      <c r="Q98" s="103"/>
      <c r="R98" s="103"/>
      <c r="S98" s="127"/>
      <c r="T98" s="103"/>
      <c r="U98" s="103"/>
      <c r="V98" s="103"/>
      <c r="W98" s="103"/>
      <c r="X98" s="103"/>
      <c r="Y98" s="103"/>
      <c r="Z98" s="103"/>
      <c r="AA98" s="103"/>
      <c r="AB98" s="103"/>
      <c r="AC98" s="103"/>
    </row>
    <row r="99" spans="1:29" ht="14.25" x14ac:dyDescent="0.2">
      <c r="A99" s="156"/>
      <c r="B99" s="103"/>
      <c r="C99" s="103"/>
      <c r="D99" s="103"/>
      <c r="E99" s="103"/>
      <c r="F99" s="103"/>
      <c r="G99" s="103"/>
      <c r="H99" s="103"/>
      <c r="I99" s="159"/>
      <c r="J99" s="161"/>
      <c r="K99" s="160"/>
      <c r="L99" s="103"/>
      <c r="M99" s="103"/>
      <c r="N99" s="103"/>
      <c r="O99" s="103"/>
      <c r="P99" s="103"/>
      <c r="Q99" s="103"/>
      <c r="R99" s="103"/>
      <c r="S99" s="127"/>
      <c r="T99" s="103"/>
      <c r="U99" s="103"/>
      <c r="V99" s="103"/>
      <c r="W99" s="103"/>
      <c r="X99" s="103"/>
      <c r="Y99" s="103"/>
      <c r="Z99" s="103"/>
      <c r="AA99" s="103"/>
      <c r="AB99" s="103"/>
      <c r="AC99" s="103"/>
    </row>
    <row r="100" spans="1:29" x14ac:dyDescent="0.25">
      <c r="A100" s="162"/>
      <c r="B100" s="158"/>
      <c r="C100" s="158"/>
      <c r="D100" s="158"/>
      <c r="E100" s="158"/>
      <c r="F100" s="158"/>
      <c r="G100" s="158"/>
      <c r="H100" s="158"/>
      <c r="I100" s="168"/>
      <c r="J100" s="164"/>
      <c r="K100" s="163"/>
      <c r="L100" s="103"/>
      <c r="M100" s="103"/>
      <c r="N100" s="103"/>
      <c r="O100" s="103"/>
      <c r="P100" s="103"/>
      <c r="Q100" s="103"/>
      <c r="R100" s="103"/>
      <c r="S100" s="127"/>
      <c r="T100" s="103"/>
      <c r="U100" s="103"/>
      <c r="V100" s="103"/>
      <c r="W100" s="103"/>
      <c r="X100" s="103"/>
      <c r="Y100" s="103"/>
      <c r="Z100" s="103"/>
      <c r="AA100" s="103"/>
      <c r="AB100" s="103"/>
      <c r="AC100" s="103"/>
    </row>
    <row r="101" spans="1:29" ht="14.25" x14ac:dyDescent="0.2">
      <c r="A101" s="156"/>
      <c r="B101" s="103"/>
      <c r="C101" s="103"/>
      <c r="D101" s="103"/>
      <c r="E101" s="103"/>
      <c r="F101" s="103"/>
      <c r="G101" s="103"/>
      <c r="H101" s="103"/>
      <c r="I101" s="159"/>
      <c r="J101" s="161"/>
      <c r="K101" s="160"/>
      <c r="L101" s="103"/>
      <c r="M101" s="103"/>
      <c r="N101" s="103"/>
      <c r="O101" s="103"/>
      <c r="P101" s="103"/>
      <c r="Q101" s="103"/>
      <c r="R101" s="103"/>
      <c r="S101" s="127"/>
      <c r="T101" s="103"/>
      <c r="U101" s="103"/>
      <c r="V101" s="103"/>
      <c r="W101" s="103"/>
      <c r="X101" s="103"/>
      <c r="Y101" s="103"/>
      <c r="Z101" s="103"/>
      <c r="AA101" s="103"/>
      <c r="AB101" s="103"/>
      <c r="AC101" s="103"/>
    </row>
    <row r="102" spans="1:29" x14ac:dyDescent="0.25">
      <c r="A102" s="162"/>
      <c r="B102" s="158"/>
      <c r="C102" s="158"/>
      <c r="D102" s="158"/>
      <c r="E102" s="158"/>
      <c r="F102" s="158"/>
      <c r="G102" s="158"/>
      <c r="H102" s="158"/>
      <c r="I102" s="163"/>
      <c r="J102" s="164"/>
      <c r="K102" s="163"/>
      <c r="L102" s="103"/>
      <c r="M102" s="103"/>
      <c r="N102" s="103"/>
      <c r="O102" s="103"/>
      <c r="P102" s="103"/>
      <c r="Q102" s="103"/>
      <c r="R102" s="103"/>
      <c r="S102" s="127"/>
      <c r="T102" s="103"/>
      <c r="U102" s="103"/>
      <c r="V102" s="103"/>
      <c r="W102" s="103"/>
      <c r="X102" s="103"/>
      <c r="Y102" s="103"/>
      <c r="Z102" s="103"/>
      <c r="AA102" s="103"/>
      <c r="AB102" s="103"/>
      <c r="AC102" s="103"/>
    </row>
    <row r="103" spans="1:29" ht="14.25" x14ac:dyDescent="0.2">
      <c r="A103" s="156"/>
      <c r="B103" s="103"/>
      <c r="C103" s="103"/>
      <c r="D103" s="103"/>
      <c r="E103" s="103"/>
      <c r="F103" s="103"/>
      <c r="G103" s="103"/>
      <c r="H103" s="103"/>
      <c r="I103" s="159"/>
      <c r="J103" s="160"/>
      <c r="K103" s="160"/>
      <c r="L103" s="103"/>
      <c r="M103" s="103"/>
      <c r="N103" s="103"/>
      <c r="O103" s="103"/>
      <c r="P103" s="103"/>
      <c r="Q103" s="103"/>
      <c r="R103" s="103"/>
      <c r="S103" s="127"/>
      <c r="T103" s="103"/>
      <c r="U103" s="103"/>
      <c r="V103" s="103"/>
      <c r="W103" s="103"/>
      <c r="X103" s="103"/>
      <c r="Y103" s="103"/>
      <c r="Z103" s="103"/>
      <c r="AA103" s="103"/>
      <c r="AB103" s="103"/>
      <c r="AC103" s="103"/>
    </row>
    <row r="104" spans="1:29" ht="14.25" x14ac:dyDescent="0.2">
      <c r="A104" s="156"/>
      <c r="B104" s="103"/>
      <c r="C104" s="103"/>
      <c r="D104" s="103"/>
      <c r="E104" s="103"/>
      <c r="F104" s="103"/>
      <c r="G104" s="103"/>
      <c r="H104" s="103"/>
      <c r="I104" s="159"/>
      <c r="J104" s="160"/>
      <c r="K104" s="160"/>
      <c r="L104" s="103"/>
      <c r="M104" s="103"/>
      <c r="N104" s="103"/>
      <c r="O104" s="103"/>
      <c r="P104" s="103"/>
      <c r="Q104" s="103"/>
      <c r="R104" s="103"/>
      <c r="S104" s="127"/>
      <c r="T104" s="103"/>
      <c r="U104" s="103"/>
      <c r="V104" s="103"/>
      <c r="W104" s="103"/>
      <c r="X104" s="103"/>
      <c r="Y104" s="103"/>
      <c r="Z104" s="103"/>
      <c r="AA104" s="103"/>
      <c r="AB104" s="103"/>
      <c r="AC104" s="103"/>
    </row>
    <row r="105" spans="1:29" ht="14.25" x14ac:dyDescent="0.2">
      <c r="A105" s="156"/>
      <c r="B105" s="103"/>
      <c r="C105" s="103"/>
      <c r="D105" s="103"/>
      <c r="E105" s="103"/>
      <c r="F105" s="103"/>
      <c r="G105" s="103"/>
      <c r="H105" s="103"/>
      <c r="I105" s="159"/>
      <c r="J105" s="160"/>
      <c r="K105" s="160"/>
      <c r="L105" s="103"/>
      <c r="M105" s="103"/>
      <c r="N105" s="103"/>
      <c r="O105" s="103"/>
      <c r="P105" s="103"/>
      <c r="Q105" s="103"/>
      <c r="R105" s="103"/>
      <c r="S105" s="127"/>
      <c r="T105" s="103"/>
      <c r="U105" s="103"/>
      <c r="V105" s="103"/>
      <c r="W105" s="103"/>
      <c r="X105" s="103"/>
      <c r="Y105" s="103"/>
      <c r="Z105" s="103"/>
      <c r="AA105" s="103"/>
      <c r="AB105" s="103"/>
      <c r="AC105" s="103"/>
    </row>
    <row r="106" spans="1:29" ht="14.25" x14ac:dyDescent="0.2">
      <c r="A106" s="156"/>
      <c r="B106" s="103"/>
      <c r="C106" s="103"/>
      <c r="D106" s="103"/>
      <c r="E106" s="103"/>
      <c r="F106" s="103"/>
      <c r="G106" s="103"/>
      <c r="H106" s="103"/>
      <c r="I106" s="159"/>
      <c r="J106" s="160"/>
      <c r="K106" s="160"/>
      <c r="L106" s="103"/>
      <c r="M106" s="103"/>
      <c r="N106" s="103"/>
      <c r="O106" s="103"/>
      <c r="P106" s="103"/>
      <c r="Q106" s="103"/>
      <c r="R106" s="103"/>
      <c r="S106" s="127"/>
      <c r="T106" s="103"/>
      <c r="U106" s="103"/>
      <c r="V106" s="103"/>
      <c r="W106" s="103"/>
      <c r="X106" s="103"/>
      <c r="Y106" s="103"/>
      <c r="Z106" s="103"/>
      <c r="AA106" s="103"/>
      <c r="AB106" s="103"/>
      <c r="AC106" s="103"/>
    </row>
    <row r="107" spans="1:29" ht="14.25" x14ac:dyDescent="0.2">
      <c r="A107" s="156"/>
      <c r="B107" s="103"/>
      <c r="C107" s="103"/>
      <c r="D107" s="103"/>
      <c r="E107" s="103"/>
      <c r="F107" s="103"/>
      <c r="G107" s="103"/>
      <c r="H107" s="103"/>
      <c r="I107" s="159"/>
      <c r="J107" s="160"/>
      <c r="K107" s="160"/>
      <c r="L107" s="103"/>
      <c r="M107" s="103"/>
      <c r="N107" s="103"/>
      <c r="O107" s="103"/>
      <c r="P107" s="103"/>
      <c r="Q107" s="103"/>
      <c r="R107" s="103"/>
      <c r="S107" s="127"/>
      <c r="T107" s="103"/>
      <c r="U107" s="103"/>
      <c r="V107" s="103"/>
      <c r="W107" s="103"/>
      <c r="X107" s="103"/>
      <c r="Y107" s="103"/>
      <c r="Z107" s="103"/>
      <c r="AA107" s="103"/>
      <c r="AB107" s="103"/>
      <c r="AC107" s="103"/>
    </row>
    <row r="108" spans="1:29" ht="14.25" x14ac:dyDescent="0.2">
      <c r="A108" s="156"/>
      <c r="B108" s="103"/>
      <c r="C108" s="103"/>
      <c r="D108" s="103"/>
      <c r="E108" s="103"/>
      <c r="F108" s="103"/>
      <c r="G108" s="103"/>
      <c r="H108" s="103"/>
      <c r="I108" s="159"/>
      <c r="J108" s="160"/>
      <c r="K108" s="160"/>
      <c r="L108" s="103"/>
      <c r="M108" s="103"/>
      <c r="N108" s="103"/>
      <c r="O108" s="103"/>
      <c r="P108" s="103"/>
      <c r="Q108" s="103"/>
      <c r="R108" s="103"/>
      <c r="S108" s="127"/>
      <c r="T108" s="103"/>
      <c r="U108" s="103"/>
      <c r="V108" s="103"/>
      <c r="W108" s="103"/>
      <c r="X108" s="103"/>
      <c r="Y108" s="103"/>
      <c r="Z108" s="103"/>
      <c r="AA108" s="103"/>
      <c r="AB108" s="103"/>
      <c r="AC108" s="103"/>
    </row>
    <row r="109" spans="1:29" ht="14.25" x14ac:dyDescent="0.2">
      <c r="A109" s="103"/>
      <c r="B109" s="103"/>
      <c r="C109" s="103"/>
      <c r="D109" s="103"/>
      <c r="E109" s="103"/>
      <c r="F109" s="103"/>
      <c r="G109" s="103"/>
      <c r="H109" s="103"/>
      <c r="I109" s="159"/>
      <c r="J109" s="161"/>
      <c r="K109" s="160"/>
      <c r="L109" s="103"/>
      <c r="M109" s="103"/>
      <c r="N109" s="103"/>
      <c r="O109" s="103"/>
      <c r="P109" s="103"/>
      <c r="Q109" s="103"/>
      <c r="R109" s="103"/>
      <c r="S109" s="127"/>
      <c r="T109" s="103"/>
      <c r="U109" s="103"/>
      <c r="V109" s="103"/>
      <c r="W109" s="103"/>
      <c r="X109" s="103"/>
      <c r="Y109" s="103"/>
      <c r="Z109" s="103"/>
      <c r="AA109" s="103"/>
      <c r="AB109" s="103"/>
      <c r="AC109" s="103"/>
    </row>
    <row r="110" spans="1:29" x14ac:dyDescent="0.25">
      <c r="A110" s="162"/>
      <c r="B110" s="158"/>
      <c r="C110" s="158"/>
      <c r="D110" s="158"/>
      <c r="E110" s="158"/>
      <c r="F110" s="158"/>
      <c r="G110" s="158"/>
      <c r="H110" s="158"/>
      <c r="I110" s="163"/>
      <c r="J110" s="164"/>
      <c r="K110" s="163"/>
      <c r="L110" s="103"/>
      <c r="M110" s="103"/>
      <c r="N110" s="103"/>
      <c r="O110" s="103"/>
      <c r="P110" s="103"/>
      <c r="Q110" s="103"/>
      <c r="R110" s="103"/>
      <c r="S110" s="127"/>
      <c r="T110" s="103"/>
      <c r="U110" s="103"/>
      <c r="V110" s="103"/>
      <c r="W110" s="103"/>
      <c r="X110" s="103"/>
      <c r="Y110" s="103"/>
      <c r="Z110" s="103"/>
      <c r="AA110" s="103"/>
      <c r="AB110" s="103"/>
      <c r="AC110" s="103"/>
    </row>
    <row r="111" spans="1:29" ht="14.25" x14ac:dyDescent="0.2">
      <c r="A111" s="156"/>
      <c r="B111" s="103"/>
      <c r="C111" s="103"/>
      <c r="D111" s="103"/>
      <c r="E111" s="103"/>
      <c r="F111" s="103"/>
      <c r="G111" s="103"/>
      <c r="H111" s="103"/>
      <c r="I111" s="159"/>
      <c r="J111" s="160"/>
      <c r="K111" s="160"/>
      <c r="L111" s="103"/>
      <c r="M111" s="103"/>
      <c r="N111" s="103"/>
      <c r="O111" s="103"/>
      <c r="P111" s="103"/>
      <c r="Q111" s="103"/>
      <c r="R111" s="103"/>
      <c r="S111" s="127"/>
      <c r="T111" s="103"/>
      <c r="U111" s="103"/>
      <c r="V111" s="103"/>
      <c r="W111" s="103"/>
      <c r="X111" s="103"/>
      <c r="Y111" s="103"/>
      <c r="Z111" s="103"/>
      <c r="AA111" s="103"/>
      <c r="AB111" s="103"/>
      <c r="AC111" s="103"/>
    </row>
    <row r="112" spans="1:29" ht="14.25" x14ac:dyDescent="0.2">
      <c r="A112" s="156"/>
      <c r="B112" s="103"/>
      <c r="C112" s="103"/>
      <c r="D112" s="103"/>
      <c r="E112" s="103"/>
      <c r="F112" s="103"/>
      <c r="G112" s="103"/>
      <c r="H112" s="103"/>
      <c r="I112" s="159"/>
      <c r="J112" s="160"/>
      <c r="K112" s="160"/>
      <c r="L112" s="103"/>
      <c r="M112" s="103"/>
      <c r="N112" s="103"/>
      <c r="O112" s="103"/>
      <c r="P112" s="103"/>
      <c r="Q112" s="103"/>
      <c r="R112" s="103"/>
      <c r="S112" s="127"/>
      <c r="T112" s="103"/>
      <c r="U112" s="103"/>
      <c r="V112" s="103"/>
      <c r="W112" s="103"/>
      <c r="X112" s="103"/>
      <c r="Y112" s="103"/>
      <c r="Z112" s="103"/>
      <c r="AA112" s="103"/>
      <c r="AB112" s="103"/>
      <c r="AC112" s="103"/>
    </row>
    <row r="113" spans="1:29" ht="14.25" x14ac:dyDescent="0.2">
      <c r="A113" s="156"/>
      <c r="B113" s="103"/>
      <c r="C113" s="103"/>
      <c r="D113" s="103"/>
      <c r="E113" s="103"/>
      <c r="F113" s="103"/>
      <c r="G113" s="103"/>
      <c r="H113" s="103"/>
      <c r="I113" s="159"/>
      <c r="J113" s="160"/>
      <c r="K113" s="160"/>
      <c r="L113" s="103"/>
      <c r="M113" s="103"/>
      <c r="N113" s="103"/>
      <c r="O113" s="103"/>
      <c r="P113" s="103"/>
      <c r="Q113" s="103"/>
      <c r="R113" s="103"/>
      <c r="S113" s="127"/>
      <c r="T113" s="103"/>
      <c r="U113" s="103"/>
      <c r="V113" s="103"/>
      <c r="W113" s="103"/>
      <c r="X113" s="103"/>
      <c r="Y113" s="103"/>
      <c r="Z113" s="103"/>
      <c r="AA113" s="103"/>
      <c r="AB113" s="103"/>
      <c r="AC113" s="103"/>
    </row>
    <row r="114" spans="1:29" ht="14.25" x14ac:dyDescent="0.2">
      <c r="A114" s="156"/>
      <c r="B114" s="103"/>
      <c r="C114" s="103"/>
      <c r="D114" s="103"/>
      <c r="E114" s="103"/>
      <c r="F114" s="103"/>
      <c r="G114" s="103"/>
      <c r="H114" s="103"/>
      <c r="I114" s="159"/>
      <c r="J114" s="160"/>
      <c r="K114" s="160"/>
      <c r="L114" s="103"/>
      <c r="M114" s="103"/>
      <c r="N114" s="103"/>
      <c r="O114" s="103"/>
      <c r="P114" s="103"/>
      <c r="Q114" s="103"/>
      <c r="R114" s="103"/>
      <c r="S114" s="127"/>
      <c r="T114" s="103"/>
      <c r="U114" s="103"/>
      <c r="V114" s="103"/>
      <c r="W114" s="103"/>
      <c r="X114" s="103"/>
      <c r="Y114" s="103"/>
      <c r="Z114" s="103"/>
      <c r="AA114" s="103"/>
      <c r="AB114" s="103"/>
      <c r="AC114" s="103"/>
    </row>
    <row r="115" spans="1:29" ht="14.25" x14ac:dyDescent="0.2">
      <c r="A115" s="156"/>
      <c r="B115" s="103"/>
      <c r="C115" s="103"/>
      <c r="D115" s="103"/>
      <c r="E115" s="103"/>
      <c r="F115" s="103"/>
      <c r="G115" s="103"/>
      <c r="H115" s="103"/>
      <c r="I115" s="159"/>
      <c r="J115" s="160"/>
      <c r="K115" s="160"/>
      <c r="L115" s="103"/>
      <c r="M115" s="103"/>
      <c r="N115" s="103"/>
      <c r="O115" s="103"/>
      <c r="P115" s="103"/>
      <c r="Q115" s="103"/>
      <c r="R115" s="103"/>
      <c r="S115" s="127"/>
      <c r="T115" s="103"/>
      <c r="U115" s="103"/>
      <c r="V115" s="103"/>
      <c r="W115" s="103"/>
      <c r="X115" s="103"/>
      <c r="Y115" s="103"/>
      <c r="Z115" s="103"/>
      <c r="AA115" s="103"/>
      <c r="AB115" s="103"/>
      <c r="AC115" s="103"/>
    </row>
    <row r="116" spans="1:29" ht="14.25" x14ac:dyDescent="0.2">
      <c r="A116" s="156"/>
      <c r="B116" s="103"/>
      <c r="C116" s="103"/>
      <c r="D116" s="103"/>
      <c r="E116" s="103"/>
      <c r="F116" s="103"/>
      <c r="G116" s="103"/>
      <c r="H116" s="103"/>
      <c r="I116" s="159"/>
      <c r="J116" s="160"/>
      <c r="K116" s="160"/>
      <c r="L116" s="103"/>
      <c r="M116" s="103"/>
      <c r="N116" s="103"/>
      <c r="O116" s="103"/>
      <c r="P116" s="103"/>
      <c r="Q116" s="103"/>
      <c r="R116" s="103"/>
      <c r="S116" s="127"/>
      <c r="T116" s="103"/>
      <c r="U116" s="103"/>
      <c r="V116" s="103"/>
      <c r="W116" s="103"/>
      <c r="X116" s="103"/>
      <c r="Y116" s="103"/>
      <c r="Z116" s="103"/>
      <c r="AA116" s="103"/>
      <c r="AB116" s="103"/>
      <c r="AC116" s="103"/>
    </row>
    <row r="117" spans="1:29" ht="14.25" x14ac:dyDescent="0.2">
      <c r="A117" s="156"/>
      <c r="B117" s="103"/>
      <c r="C117" s="103"/>
      <c r="D117" s="103"/>
      <c r="E117" s="103"/>
      <c r="F117" s="103"/>
      <c r="G117" s="103"/>
      <c r="H117" s="103"/>
      <c r="I117" s="159"/>
      <c r="J117" s="161"/>
      <c r="K117" s="160"/>
      <c r="L117" s="103"/>
      <c r="M117" s="103"/>
      <c r="N117" s="103"/>
      <c r="O117" s="103"/>
      <c r="P117" s="103"/>
      <c r="Q117" s="103"/>
      <c r="R117" s="103"/>
      <c r="S117" s="127"/>
      <c r="T117" s="103"/>
      <c r="U117" s="103"/>
      <c r="V117" s="103"/>
      <c r="W117" s="103"/>
      <c r="X117" s="103"/>
      <c r="Y117" s="103"/>
      <c r="Z117" s="103"/>
      <c r="AA117" s="103"/>
      <c r="AB117" s="103"/>
      <c r="AC117" s="103"/>
    </row>
    <row r="118" spans="1:29" x14ac:dyDescent="0.25">
      <c r="A118" s="162"/>
      <c r="B118" s="158"/>
      <c r="C118" s="158"/>
      <c r="D118" s="158"/>
      <c r="E118" s="158"/>
      <c r="F118" s="158"/>
      <c r="G118" s="158"/>
      <c r="H118" s="158"/>
      <c r="I118" s="163"/>
      <c r="J118" s="164"/>
      <c r="K118" s="163"/>
      <c r="L118" s="103"/>
      <c r="M118" s="103"/>
      <c r="N118" s="103"/>
      <c r="O118" s="103"/>
      <c r="P118" s="103"/>
      <c r="Q118" s="103"/>
      <c r="R118" s="103"/>
      <c r="S118" s="127"/>
      <c r="T118" s="103"/>
      <c r="U118" s="103"/>
      <c r="V118" s="103"/>
      <c r="W118" s="103"/>
      <c r="X118" s="103"/>
      <c r="Y118" s="103"/>
      <c r="Z118" s="103"/>
      <c r="AA118" s="103"/>
      <c r="AB118" s="103"/>
      <c r="AC118" s="103"/>
    </row>
    <row r="119" spans="1:29" ht="14.25" x14ac:dyDescent="0.2">
      <c r="A119" s="156"/>
      <c r="B119" s="103"/>
      <c r="C119" s="103"/>
      <c r="D119" s="103"/>
      <c r="E119" s="103"/>
      <c r="F119" s="103"/>
      <c r="G119" s="103"/>
      <c r="H119" s="103"/>
      <c r="I119" s="159"/>
      <c r="J119" s="160"/>
      <c r="K119" s="160"/>
      <c r="L119" s="103"/>
      <c r="M119" s="103"/>
      <c r="N119" s="103"/>
      <c r="O119" s="103"/>
      <c r="P119" s="103"/>
      <c r="Q119" s="103"/>
      <c r="R119" s="103"/>
      <c r="S119" s="127"/>
      <c r="T119" s="103"/>
      <c r="U119" s="103"/>
      <c r="V119" s="103"/>
      <c r="W119" s="103"/>
      <c r="X119" s="103"/>
      <c r="Y119" s="103"/>
      <c r="Z119" s="103"/>
      <c r="AA119" s="103"/>
      <c r="AB119" s="103"/>
      <c r="AC119" s="103"/>
    </row>
    <row r="120" spans="1:29" ht="14.25" x14ac:dyDescent="0.2">
      <c r="A120" s="156"/>
      <c r="B120" s="103"/>
      <c r="C120" s="103"/>
      <c r="D120" s="103"/>
      <c r="E120" s="103"/>
      <c r="F120" s="103"/>
      <c r="G120" s="103"/>
      <c r="H120" s="103"/>
      <c r="I120" s="159"/>
      <c r="J120" s="160"/>
      <c r="K120" s="160"/>
      <c r="L120" s="103"/>
      <c r="M120" s="103"/>
      <c r="N120" s="103"/>
      <c r="O120" s="103"/>
      <c r="P120" s="103"/>
      <c r="Q120" s="103"/>
      <c r="R120" s="103"/>
      <c r="S120" s="127"/>
      <c r="T120" s="103"/>
      <c r="U120" s="103"/>
      <c r="V120" s="103"/>
      <c r="W120" s="103"/>
      <c r="X120" s="103"/>
      <c r="Y120" s="103"/>
      <c r="Z120" s="103"/>
      <c r="AA120" s="103"/>
      <c r="AB120" s="103"/>
      <c r="AC120" s="103"/>
    </row>
    <row r="121" spans="1:29" ht="14.25" x14ac:dyDescent="0.2">
      <c r="A121" s="156"/>
      <c r="B121" s="103"/>
      <c r="C121" s="103"/>
      <c r="D121" s="103"/>
      <c r="E121" s="103"/>
      <c r="F121" s="103"/>
      <c r="G121" s="103"/>
      <c r="H121" s="103"/>
      <c r="I121" s="159"/>
      <c r="J121" s="160"/>
      <c r="K121" s="160"/>
      <c r="L121" s="103"/>
      <c r="M121" s="103"/>
      <c r="N121" s="103"/>
      <c r="O121" s="103"/>
      <c r="P121" s="103"/>
      <c r="Q121" s="103"/>
      <c r="R121" s="103"/>
      <c r="S121" s="127"/>
      <c r="T121" s="103"/>
      <c r="U121" s="103"/>
      <c r="V121" s="103"/>
      <c r="W121" s="103"/>
      <c r="X121" s="103"/>
      <c r="Y121" s="103"/>
      <c r="Z121" s="103"/>
      <c r="AA121" s="103"/>
      <c r="AB121" s="103"/>
      <c r="AC121" s="103"/>
    </row>
    <row r="122" spans="1:29" ht="14.25" x14ac:dyDescent="0.2">
      <c r="A122" s="156"/>
      <c r="B122" s="103"/>
      <c r="C122" s="103"/>
      <c r="D122" s="103"/>
      <c r="E122" s="103"/>
      <c r="F122" s="103"/>
      <c r="G122" s="103"/>
      <c r="H122" s="103"/>
      <c r="I122" s="159"/>
      <c r="J122" s="160"/>
      <c r="K122" s="160"/>
      <c r="L122" s="103"/>
      <c r="M122" s="103"/>
      <c r="N122" s="103"/>
      <c r="O122" s="103"/>
      <c r="P122" s="103"/>
      <c r="Q122" s="103"/>
      <c r="R122" s="103"/>
      <c r="S122" s="127"/>
      <c r="T122" s="103"/>
      <c r="U122" s="103"/>
      <c r="V122" s="103"/>
      <c r="W122" s="103"/>
      <c r="X122" s="103"/>
      <c r="Y122" s="103"/>
      <c r="Z122" s="103"/>
      <c r="AA122" s="103"/>
      <c r="AB122" s="103"/>
      <c r="AC122" s="103"/>
    </row>
    <row r="123" spans="1:29" ht="14.25" x14ac:dyDescent="0.2">
      <c r="A123" s="156"/>
      <c r="B123" s="103"/>
      <c r="C123" s="103"/>
      <c r="D123" s="103"/>
      <c r="E123" s="103"/>
      <c r="F123" s="103"/>
      <c r="G123" s="103"/>
      <c r="H123" s="103"/>
      <c r="I123" s="159"/>
      <c r="J123" s="161"/>
      <c r="K123" s="160"/>
      <c r="L123" s="103"/>
      <c r="M123" s="103"/>
      <c r="N123" s="103"/>
      <c r="O123" s="103"/>
      <c r="P123" s="103"/>
      <c r="Q123" s="103"/>
      <c r="R123" s="103"/>
      <c r="S123" s="127"/>
      <c r="T123" s="103"/>
      <c r="U123" s="103"/>
      <c r="V123" s="103"/>
      <c r="W123" s="103"/>
      <c r="X123" s="103"/>
      <c r="Y123" s="103"/>
      <c r="Z123" s="103"/>
      <c r="AA123" s="103"/>
      <c r="AB123" s="103"/>
      <c r="AC123" s="103"/>
    </row>
    <row r="124" spans="1:29" x14ac:dyDescent="0.25">
      <c r="A124" s="162"/>
      <c r="B124" s="158"/>
      <c r="C124" s="158"/>
      <c r="D124" s="158"/>
      <c r="E124" s="158"/>
      <c r="F124" s="158"/>
      <c r="G124" s="158"/>
      <c r="H124" s="158"/>
      <c r="I124" s="163"/>
      <c r="J124" s="164"/>
      <c r="K124" s="163"/>
      <c r="L124" s="103"/>
      <c r="M124" s="103"/>
      <c r="N124" s="103"/>
      <c r="O124" s="103"/>
      <c r="P124" s="103"/>
      <c r="Q124" s="103"/>
      <c r="R124" s="103"/>
      <c r="S124" s="127"/>
      <c r="T124" s="103"/>
      <c r="U124" s="103"/>
      <c r="V124" s="103"/>
      <c r="W124" s="103"/>
      <c r="X124" s="103"/>
      <c r="Y124" s="103"/>
      <c r="Z124" s="103"/>
      <c r="AA124" s="103"/>
      <c r="AB124" s="103"/>
      <c r="AC124" s="103"/>
    </row>
    <row r="125" spans="1:29" x14ac:dyDescent="0.25">
      <c r="A125" s="162"/>
      <c r="B125" s="103"/>
      <c r="C125" s="103"/>
      <c r="D125" s="103"/>
      <c r="E125" s="103"/>
      <c r="F125" s="103"/>
      <c r="G125" s="103"/>
      <c r="H125" s="103"/>
      <c r="I125" s="159"/>
      <c r="J125" s="160"/>
      <c r="K125" s="160"/>
      <c r="L125" s="103"/>
      <c r="M125" s="103"/>
      <c r="N125" s="103"/>
      <c r="O125" s="103"/>
      <c r="P125" s="103"/>
      <c r="Q125" s="103"/>
      <c r="R125" s="103"/>
      <c r="S125" s="127"/>
      <c r="T125" s="103"/>
      <c r="U125" s="103"/>
      <c r="V125" s="103"/>
      <c r="W125" s="103"/>
      <c r="X125" s="103"/>
      <c r="Y125" s="103"/>
      <c r="Z125" s="103"/>
      <c r="AA125" s="103"/>
      <c r="AB125" s="103"/>
      <c r="AC125" s="103"/>
    </row>
    <row r="126" spans="1:29" ht="14.25" x14ac:dyDescent="0.2">
      <c r="A126" s="156"/>
      <c r="B126" s="103"/>
      <c r="C126" s="103"/>
      <c r="D126" s="103"/>
      <c r="E126" s="103"/>
      <c r="F126" s="103"/>
      <c r="G126" s="103"/>
      <c r="H126" s="103"/>
      <c r="I126" s="159"/>
      <c r="J126" s="161"/>
      <c r="K126" s="160"/>
      <c r="L126" s="103"/>
      <c r="M126" s="103"/>
      <c r="N126" s="103"/>
      <c r="O126" s="103"/>
      <c r="P126" s="103"/>
      <c r="Q126" s="103"/>
      <c r="R126" s="103"/>
      <c r="S126" s="127"/>
      <c r="T126" s="103"/>
      <c r="U126" s="103"/>
      <c r="V126" s="103"/>
      <c r="W126" s="103"/>
      <c r="X126" s="103"/>
      <c r="Y126" s="103"/>
      <c r="Z126" s="103"/>
      <c r="AA126" s="103"/>
      <c r="AB126" s="103"/>
      <c r="AC126" s="103"/>
    </row>
    <row r="127" spans="1:29" x14ac:dyDescent="0.25">
      <c r="A127" s="162"/>
      <c r="B127" s="158"/>
      <c r="C127" s="158"/>
      <c r="D127" s="158"/>
      <c r="E127" s="158"/>
      <c r="F127" s="158"/>
      <c r="G127" s="158"/>
      <c r="H127" s="158"/>
      <c r="I127" s="163"/>
      <c r="J127" s="164"/>
      <c r="K127" s="163"/>
      <c r="L127" s="103"/>
      <c r="M127" s="103"/>
      <c r="N127" s="103"/>
      <c r="O127" s="103"/>
      <c r="P127" s="103"/>
      <c r="Q127" s="103"/>
      <c r="R127" s="103"/>
      <c r="S127" s="127"/>
      <c r="T127" s="103"/>
      <c r="U127" s="103"/>
      <c r="V127" s="103"/>
      <c r="W127" s="103"/>
      <c r="X127" s="103"/>
      <c r="Y127" s="103"/>
      <c r="Z127" s="103"/>
      <c r="AA127" s="103"/>
      <c r="AB127" s="103"/>
      <c r="AC127" s="103"/>
    </row>
    <row r="128" spans="1:29" ht="14.25" x14ac:dyDescent="0.2">
      <c r="A128" s="156"/>
      <c r="B128" s="103"/>
      <c r="C128" s="103"/>
      <c r="D128" s="103"/>
      <c r="E128" s="103"/>
      <c r="F128" s="103"/>
      <c r="G128" s="103"/>
      <c r="H128" s="103"/>
      <c r="I128" s="159"/>
      <c r="J128" s="160"/>
      <c r="K128" s="160"/>
      <c r="L128" s="103"/>
      <c r="M128" s="103"/>
      <c r="N128" s="103"/>
      <c r="O128" s="103"/>
      <c r="P128" s="103"/>
      <c r="Q128" s="103"/>
      <c r="R128" s="103"/>
      <c r="S128" s="127"/>
      <c r="T128" s="103"/>
      <c r="U128" s="103"/>
      <c r="V128" s="103"/>
      <c r="W128" s="103"/>
      <c r="X128" s="103"/>
      <c r="Y128" s="103"/>
      <c r="Z128" s="103"/>
      <c r="AA128" s="103"/>
      <c r="AB128" s="103"/>
      <c r="AC128" s="103"/>
    </row>
    <row r="129" spans="1:29" ht="14.25" x14ac:dyDescent="0.2">
      <c r="A129" s="156"/>
      <c r="B129" s="103"/>
      <c r="C129" s="103"/>
      <c r="D129" s="103"/>
      <c r="E129" s="103"/>
      <c r="F129" s="103"/>
      <c r="G129" s="103"/>
      <c r="H129" s="103"/>
      <c r="I129" s="159"/>
      <c r="J129" s="161"/>
      <c r="K129" s="160"/>
      <c r="L129" s="103"/>
      <c r="M129" s="103"/>
      <c r="N129" s="103"/>
      <c r="O129" s="103"/>
      <c r="P129" s="103"/>
      <c r="Q129" s="103"/>
      <c r="R129" s="103"/>
      <c r="S129" s="127"/>
      <c r="T129" s="103"/>
      <c r="U129" s="103"/>
      <c r="V129" s="103"/>
      <c r="W129" s="103"/>
      <c r="X129" s="103"/>
      <c r="Y129" s="103"/>
      <c r="Z129" s="103"/>
      <c r="AA129" s="103"/>
      <c r="AB129" s="103"/>
      <c r="AC129" s="103"/>
    </row>
    <row r="130" spans="1:29" x14ac:dyDescent="0.25">
      <c r="A130" s="162"/>
      <c r="B130" s="158"/>
      <c r="C130" s="158"/>
      <c r="D130" s="158"/>
      <c r="E130" s="158"/>
      <c r="F130" s="158"/>
      <c r="G130" s="158"/>
      <c r="H130" s="158"/>
      <c r="I130" s="163"/>
      <c r="J130" s="164"/>
      <c r="K130" s="163"/>
      <c r="L130" s="103"/>
      <c r="M130" s="103"/>
      <c r="N130" s="103"/>
      <c r="O130" s="103"/>
      <c r="P130" s="103"/>
      <c r="Q130" s="103"/>
      <c r="R130" s="103"/>
      <c r="S130" s="127"/>
      <c r="T130" s="103"/>
      <c r="U130" s="103"/>
      <c r="V130" s="103"/>
      <c r="W130" s="103"/>
      <c r="X130" s="103"/>
      <c r="Y130" s="103"/>
      <c r="Z130" s="103"/>
      <c r="AA130" s="103"/>
      <c r="AB130" s="103"/>
      <c r="AC130" s="103"/>
    </row>
    <row r="131" spans="1:29" ht="14.25" x14ac:dyDescent="0.2">
      <c r="A131" s="156"/>
      <c r="B131" s="103"/>
      <c r="C131" s="103"/>
      <c r="D131" s="103"/>
      <c r="E131" s="103"/>
      <c r="F131" s="103"/>
      <c r="G131" s="103"/>
      <c r="H131" s="103"/>
      <c r="I131" s="159"/>
      <c r="J131" s="160"/>
      <c r="K131" s="160"/>
      <c r="L131" s="103"/>
      <c r="M131" s="103"/>
      <c r="N131" s="103"/>
      <c r="O131" s="103"/>
      <c r="P131" s="103"/>
      <c r="Q131" s="103"/>
      <c r="R131" s="103"/>
      <c r="S131" s="127"/>
      <c r="T131" s="103"/>
      <c r="U131" s="103"/>
      <c r="V131" s="103"/>
      <c r="W131" s="103"/>
      <c r="X131" s="103"/>
      <c r="Y131" s="103"/>
      <c r="Z131" s="103"/>
      <c r="AA131" s="103"/>
      <c r="AB131" s="103"/>
      <c r="AC131" s="103"/>
    </row>
    <row r="132" spans="1:29" ht="14.25" x14ac:dyDescent="0.2">
      <c r="A132" s="156"/>
      <c r="B132" s="103"/>
      <c r="C132" s="103"/>
      <c r="D132" s="103"/>
      <c r="E132" s="103"/>
      <c r="F132" s="103"/>
      <c r="G132" s="103"/>
      <c r="H132" s="103"/>
      <c r="I132" s="159"/>
      <c r="J132" s="161"/>
      <c r="K132" s="160"/>
      <c r="L132" s="103"/>
      <c r="M132" s="103"/>
      <c r="N132" s="103"/>
      <c r="O132" s="103"/>
      <c r="P132" s="103"/>
      <c r="Q132" s="103"/>
      <c r="R132" s="103"/>
      <c r="S132" s="127"/>
      <c r="T132" s="103"/>
      <c r="U132" s="103"/>
      <c r="V132" s="103"/>
      <c r="W132" s="103"/>
      <c r="X132" s="103"/>
      <c r="Y132" s="103"/>
      <c r="Z132" s="103"/>
      <c r="AA132" s="103"/>
      <c r="AB132" s="103"/>
      <c r="AC132" s="103"/>
    </row>
    <row r="133" spans="1:29" x14ac:dyDescent="0.25">
      <c r="A133" s="156"/>
      <c r="B133" s="103"/>
      <c r="C133" s="103"/>
      <c r="D133" s="103"/>
      <c r="E133" s="103"/>
      <c r="F133" s="103"/>
      <c r="G133" s="103"/>
      <c r="H133" s="103"/>
      <c r="I133" s="163"/>
      <c r="J133" s="160"/>
      <c r="K133" s="163"/>
      <c r="L133" s="103"/>
      <c r="M133" s="103"/>
      <c r="N133" s="103"/>
      <c r="O133" s="103"/>
      <c r="P133" s="103"/>
      <c r="Q133" s="103"/>
      <c r="R133" s="103"/>
      <c r="S133" s="127"/>
      <c r="T133" s="103"/>
      <c r="U133" s="103"/>
      <c r="V133" s="103"/>
      <c r="W133" s="103"/>
      <c r="X133" s="103"/>
      <c r="Y133" s="103"/>
      <c r="Z133" s="103"/>
      <c r="AA133" s="103"/>
      <c r="AB133" s="103"/>
      <c r="AC133" s="103"/>
    </row>
    <row r="134" spans="1:29" ht="14.25" x14ac:dyDescent="0.2">
      <c r="A134" s="103"/>
      <c r="B134" s="103"/>
      <c r="C134" s="103"/>
      <c r="D134" s="103"/>
      <c r="E134" s="103"/>
      <c r="F134" s="103"/>
      <c r="G134" s="103"/>
      <c r="H134" s="103"/>
      <c r="I134" s="103"/>
      <c r="J134" s="103"/>
      <c r="K134" s="103"/>
      <c r="L134" s="103"/>
      <c r="M134" s="103"/>
      <c r="N134" s="103"/>
      <c r="O134" s="103"/>
      <c r="P134" s="103"/>
      <c r="Q134" s="103"/>
      <c r="R134" s="103"/>
      <c r="S134" s="127"/>
      <c r="T134" s="103"/>
      <c r="U134" s="103"/>
      <c r="V134" s="103"/>
      <c r="W134" s="103"/>
      <c r="X134" s="103"/>
      <c r="Y134" s="103"/>
      <c r="Z134" s="103"/>
      <c r="AA134" s="103"/>
      <c r="AB134" s="103"/>
      <c r="AC134" s="103"/>
    </row>
    <row r="135" spans="1:29" ht="14.25" x14ac:dyDescent="0.2">
      <c r="A135" s="103"/>
      <c r="B135" s="103"/>
      <c r="C135" s="103"/>
      <c r="D135" s="103"/>
      <c r="E135" s="103"/>
      <c r="F135" s="103"/>
      <c r="G135" s="103"/>
      <c r="H135" s="103"/>
      <c r="I135" s="103"/>
      <c r="J135" s="103"/>
      <c r="K135" s="103"/>
      <c r="L135" s="103"/>
      <c r="M135" s="103"/>
      <c r="N135" s="103"/>
      <c r="O135" s="103"/>
      <c r="P135" s="103"/>
      <c r="Q135" s="103"/>
      <c r="R135" s="103"/>
      <c r="S135" s="127"/>
      <c r="T135" s="103"/>
      <c r="U135" s="103"/>
      <c r="V135" s="103"/>
      <c r="W135" s="103"/>
      <c r="X135" s="103"/>
      <c r="Y135" s="103"/>
      <c r="Z135" s="103"/>
      <c r="AA135" s="103"/>
      <c r="AB135" s="103"/>
      <c r="AC135" s="103"/>
    </row>
    <row r="136" spans="1:29" ht="14.25" x14ac:dyDescent="0.2">
      <c r="A136" s="103"/>
      <c r="B136" s="103"/>
      <c r="C136" s="103"/>
      <c r="D136" s="103"/>
      <c r="E136" s="103"/>
      <c r="F136" s="103"/>
      <c r="G136" s="103"/>
      <c r="H136" s="103"/>
      <c r="I136" s="103"/>
      <c r="J136" s="103"/>
      <c r="K136" s="103"/>
      <c r="L136" s="103"/>
      <c r="M136" s="103"/>
      <c r="N136" s="103"/>
      <c r="O136" s="103"/>
      <c r="P136" s="103"/>
      <c r="Q136" s="103"/>
      <c r="R136" s="103"/>
      <c r="S136" s="127"/>
      <c r="T136" s="103"/>
      <c r="U136" s="103"/>
      <c r="V136" s="103"/>
      <c r="W136" s="103"/>
      <c r="X136" s="103"/>
      <c r="Y136" s="103"/>
      <c r="Z136" s="103"/>
      <c r="AA136" s="103"/>
      <c r="AB136" s="103"/>
      <c r="AC136" s="103"/>
    </row>
    <row r="137" spans="1:29" ht="14.25" x14ac:dyDescent="0.2">
      <c r="A137" s="103"/>
      <c r="B137" s="103"/>
      <c r="C137" s="103"/>
      <c r="D137" s="103"/>
      <c r="E137" s="103"/>
      <c r="F137" s="103"/>
      <c r="G137" s="103"/>
      <c r="H137" s="103"/>
      <c r="I137" s="103"/>
      <c r="J137" s="103"/>
      <c r="K137" s="103"/>
      <c r="L137" s="103"/>
      <c r="M137" s="103"/>
      <c r="N137" s="103"/>
      <c r="O137" s="103"/>
      <c r="P137" s="103"/>
      <c r="Q137" s="103"/>
      <c r="R137" s="103"/>
      <c r="S137" s="127"/>
      <c r="T137" s="103"/>
      <c r="U137" s="103"/>
      <c r="V137" s="103"/>
      <c r="W137" s="103"/>
      <c r="X137" s="103"/>
      <c r="Y137" s="103"/>
      <c r="Z137" s="103"/>
      <c r="AA137" s="103"/>
      <c r="AB137" s="103"/>
      <c r="AC137" s="103"/>
    </row>
    <row r="138" spans="1:29" ht="14.25" x14ac:dyDescent="0.2">
      <c r="A138" s="103"/>
      <c r="B138" s="103"/>
      <c r="C138" s="103"/>
      <c r="D138" s="103"/>
      <c r="E138" s="103"/>
      <c r="F138" s="103"/>
      <c r="G138" s="103"/>
      <c r="H138" s="103"/>
      <c r="I138" s="103"/>
      <c r="J138" s="103"/>
      <c r="K138" s="103"/>
      <c r="L138" s="103"/>
      <c r="M138" s="103"/>
      <c r="N138" s="103"/>
      <c r="O138" s="103"/>
      <c r="P138" s="103"/>
      <c r="Q138" s="103"/>
      <c r="R138" s="103"/>
      <c r="S138" s="127"/>
      <c r="T138" s="103"/>
      <c r="U138" s="103"/>
      <c r="V138" s="103"/>
      <c r="W138" s="103"/>
      <c r="X138" s="103"/>
      <c r="Y138" s="103"/>
      <c r="Z138" s="103"/>
      <c r="AA138" s="103"/>
      <c r="AB138" s="103"/>
      <c r="AC138" s="103"/>
    </row>
    <row r="139" spans="1:29" ht="14.25" x14ac:dyDescent="0.2">
      <c r="A139" s="103"/>
      <c r="B139" s="103"/>
      <c r="C139" s="103"/>
      <c r="D139" s="103"/>
      <c r="E139" s="103"/>
      <c r="F139" s="103"/>
      <c r="G139" s="103"/>
      <c r="H139" s="103"/>
      <c r="I139" s="103"/>
      <c r="J139" s="103"/>
      <c r="K139" s="103"/>
      <c r="L139" s="103"/>
      <c r="M139" s="103"/>
      <c r="N139" s="103"/>
      <c r="O139" s="103"/>
      <c r="P139" s="103"/>
      <c r="Q139" s="103"/>
      <c r="R139" s="103"/>
      <c r="S139" s="127"/>
      <c r="T139" s="103"/>
      <c r="U139" s="103"/>
      <c r="V139" s="103"/>
      <c r="W139" s="103"/>
      <c r="X139" s="103"/>
      <c r="Y139" s="103"/>
      <c r="Z139" s="103"/>
      <c r="AA139" s="103"/>
      <c r="AB139" s="103"/>
      <c r="AC139" s="103"/>
    </row>
    <row r="140" spans="1:29" ht="14.25" x14ac:dyDescent="0.2">
      <c r="A140" s="103"/>
      <c r="B140" s="103"/>
      <c r="C140" s="103"/>
      <c r="D140" s="103"/>
      <c r="E140" s="103"/>
      <c r="F140" s="103"/>
      <c r="G140" s="103"/>
      <c r="H140" s="103"/>
      <c r="I140" s="103"/>
      <c r="J140" s="103"/>
      <c r="K140" s="103"/>
      <c r="L140" s="103"/>
      <c r="M140" s="103"/>
      <c r="N140" s="103"/>
      <c r="O140" s="103"/>
      <c r="P140" s="103"/>
      <c r="Q140" s="103"/>
      <c r="R140" s="103"/>
      <c r="S140" s="127"/>
      <c r="T140" s="103"/>
      <c r="U140" s="103"/>
      <c r="V140" s="103"/>
      <c r="W140" s="103"/>
      <c r="X140" s="103"/>
      <c r="Y140" s="103"/>
      <c r="Z140" s="103"/>
      <c r="AA140" s="103"/>
      <c r="AB140" s="103"/>
      <c r="AC140" s="103"/>
    </row>
    <row r="141" spans="1:29" ht="14.25" x14ac:dyDescent="0.2">
      <c r="A141" s="103"/>
      <c r="B141" s="103"/>
      <c r="C141" s="103"/>
      <c r="D141" s="103"/>
      <c r="E141" s="103"/>
      <c r="F141" s="103"/>
      <c r="G141" s="103"/>
      <c r="H141" s="103"/>
      <c r="I141" s="103"/>
      <c r="J141" s="103"/>
      <c r="K141" s="103"/>
      <c r="L141" s="103"/>
      <c r="M141" s="103"/>
      <c r="N141" s="103"/>
      <c r="O141" s="103"/>
      <c r="P141" s="103"/>
      <c r="Q141" s="103"/>
      <c r="R141" s="103"/>
      <c r="S141" s="127"/>
      <c r="T141" s="103"/>
      <c r="U141" s="103"/>
      <c r="V141" s="103"/>
      <c r="W141" s="103"/>
      <c r="X141" s="103"/>
      <c r="Y141" s="103"/>
      <c r="Z141" s="103"/>
      <c r="AA141" s="103"/>
      <c r="AB141" s="103"/>
      <c r="AC141" s="103"/>
    </row>
    <row r="142" spans="1:29" ht="14.25" x14ac:dyDescent="0.2">
      <c r="A142" s="103"/>
      <c r="B142" s="103"/>
      <c r="C142" s="103"/>
      <c r="D142" s="103"/>
      <c r="E142" s="103"/>
      <c r="F142" s="103"/>
      <c r="G142" s="103"/>
      <c r="H142" s="103"/>
      <c r="I142" s="103"/>
      <c r="J142" s="103"/>
      <c r="K142" s="103"/>
      <c r="L142" s="103"/>
      <c r="M142" s="103"/>
      <c r="N142" s="103"/>
      <c r="O142" s="103"/>
      <c r="P142" s="103"/>
      <c r="Q142" s="103"/>
      <c r="R142" s="103"/>
      <c r="S142" s="127"/>
      <c r="T142" s="103"/>
      <c r="U142" s="103"/>
      <c r="V142" s="103"/>
      <c r="W142" s="103"/>
      <c r="X142" s="103"/>
      <c r="Y142" s="103"/>
      <c r="Z142" s="103"/>
      <c r="AA142" s="103"/>
      <c r="AB142" s="103"/>
      <c r="AC142" s="103"/>
    </row>
    <row r="143" spans="1:29" ht="14.25" x14ac:dyDescent="0.2">
      <c r="A143" s="103"/>
      <c r="B143" s="103"/>
      <c r="C143" s="103"/>
      <c r="D143" s="103"/>
      <c r="E143" s="103"/>
      <c r="F143" s="103"/>
      <c r="G143" s="103"/>
      <c r="H143" s="103"/>
      <c r="I143" s="103"/>
      <c r="J143" s="103"/>
      <c r="K143" s="103"/>
      <c r="L143" s="103"/>
      <c r="M143" s="103"/>
      <c r="N143" s="103"/>
      <c r="O143" s="103"/>
      <c r="P143" s="103"/>
      <c r="Q143" s="103"/>
      <c r="R143" s="103"/>
      <c r="S143" s="127"/>
      <c r="T143" s="103"/>
      <c r="U143" s="103"/>
      <c r="V143" s="103"/>
      <c r="W143" s="103"/>
      <c r="X143" s="103"/>
      <c r="Y143" s="103"/>
      <c r="Z143" s="103"/>
      <c r="AA143" s="103"/>
      <c r="AB143" s="103"/>
      <c r="AC143" s="103"/>
    </row>
    <row r="144" spans="1:29" ht="14.25" x14ac:dyDescent="0.2">
      <c r="A144" s="103"/>
      <c r="B144" s="103"/>
      <c r="C144" s="103"/>
      <c r="D144" s="103"/>
      <c r="E144" s="103"/>
      <c r="F144" s="103"/>
      <c r="G144" s="103"/>
      <c r="H144" s="103"/>
      <c r="I144" s="103"/>
      <c r="J144" s="103"/>
      <c r="K144" s="103"/>
      <c r="L144" s="103"/>
      <c r="M144" s="103"/>
      <c r="N144" s="103"/>
      <c r="O144" s="103"/>
      <c r="P144" s="103"/>
      <c r="Q144" s="103"/>
      <c r="R144" s="103"/>
      <c r="S144" s="127"/>
      <c r="T144" s="103"/>
      <c r="U144" s="103"/>
      <c r="V144" s="103"/>
      <c r="W144" s="103"/>
      <c r="X144" s="103"/>
      <c r="Y144" s="103"/>
      <c r="Z144" s="103"/>
      <c r="AA144" s="103"/>
      <c r="AB144" s="103"/>
      <c r="AC144" s="103"/>
    </row>
    <row r="145" spans="1:29" ht="14.25" x14ac:dyDescent="0.2">
      <c r="A145" s="103"/>
      <c r="B145" s="103"/>
      <c r="C145" s="103"/>
      <c r="D145" s="103"/>
      <c r="E145" s="103"/>
      <c r="F145" s="103"/>
      <c r="G145" s="103"/>
      <c r="H145" s="103"/>
      <c r="I145" s="103"/>
      <c r="J145" s="103"/>
      <c r="K145" s="103"/>
      <c r="L145" s="103"/>
      <c r="M145" s="103"/>
      <c r="N145" s="103"/>
      <c r="O145" s="103"/>
      <c r="P145" s="103"/>
      <c r="Q145" s="103"/>
      <c r="R145" s="103"/>
      <c r="S145" s="127"/>
      <c r="T145" s="103"/>
      <c r="U145" s="103"/>
      <c r="V145" s="103"/>
      <c r="W145" s="103"/>
      <c r="X145" s="103"/>
      <c r="Y145" s="103"/>
      <c r="Z145" s="103"/>
      <c r="AA145" s="103"/>
      <c r="AB145" s="103"/>
      <c r="AC145" s="103"/>
    </row>
    <row r="146" spans="1:29" ht="14.25" x14ac:dyDescent="0.2">
      <c r="A146" s="103"/>
      <c r="B146" s="103"/>
      <c r="C146" s="103"/>
      <c r="D146" s="103"/>
      <c r="E146" s="103"/>
      <c r="F146" s="103"/>
      <c r="G146" s="103"/>
      <c r="H146" s="103"/>
      <c r="I146" s="103"/>
      <c r="J146" s="103"/>
      <c r="K146" s="103"/>
      <c r="L146" s="103"/>
      <c r="M146" s="103"/>
      <c r="N146" s="103"/>
      <c r="O146" s="103"/>
      <c r="P146" s="103"/>
      <c r="Q146" s="103"/>
      <c r="R146" s="103"/>
      <c r="S146" s="127"/>
      <c r="T146" s="103"/>
      <c r="U146" s="103"/>
      <c r="V146" s="103"/>
      <c r="W146" s="103"/>
      <c r="X146" s="103"/>
      <c r="Y146" s="103"/>
      <c r="Z146" s="103"/>
      <c r="AA146" s="103"/>
      <c r="AB146" s="103"/>
      <c r="AC146" s="103"/>
    </row>
    <row r="147" spans="1:29" ht="14.25" x14ac:dyDescent="0.2">
      <c r="A147" s="103"/>
      <c r="B147" s="103"/>
      <c r="C147" s="103"/>
      <c r="D147" s="103"/>
      <c r="E147" s="103"/>
      <c r="F147" s="103"/>
      <c r="G147" s="103"/>
      <c r="H147" s="103"/>
      <c r="I147" s="103"/>
      <c r="J147" s="103"/>
      <c r="K147" s="103"/>
      <c r="L147" s="103"/>
      <c r="M147" s="103"/>
      <c r="N147" s="103"/>
      <c r="O147" s="103"/>
      <c r="P147" s="103"/>
      <c r="Q147" s="103"/>
      <c r="R147" s="103"/>
      <c r="S147" s="127"/>
      <c r="T147" s="103"/>
      <c r="U147" s="103"/>
      <c r="V147" s="103"/>
      <c r="W147" s="103"/>
      <c r="X147" s="103"/>
      <c r="Y147" s="103"/>
      <c r="Z147" s="103"/>
      <c r="AA147" s="103"/>
      <c r="AB147" s="103"/>
      <c r="AC147" s="103"/>
    </row>
    <row r="148" spans="1:29" ht="14.25" x14ac:dyDescent="0.2">
      <c r="A148" s="103"/>
      <c r="B148" s="103"/>
      <c r="C148" s="103"/>
      <c r="D148" s="103"/>
      <c r="E148" s="103"/>
      <c r="F148" s="103"/>
      <c r="G148" s="103"/>
      <c r="H148" s="103"/>
      <c r="I148" s="103"/>
      <c r="J148" s="103"/>
      <c r="K148" s="103"/>
      <c r="L148" s="103"/>
      <c r="M148" s="103"/>
      <c r="N148" s="103"/>
      <c r="O148" s="103"/>
      <c r="P148" s="103"/>
      <c r="Q148" s="103"/>
      <c r="R148" s="103"/>
      <c r="S148" s="127"/>
      <c r="T148" s="103"/>
      <c r="U148" s="103"/>
      <c r="V148" s="103"/>
      <c r="W148" s="103"/>
      <c r="X148" s="103"/>
      <c r="Y148" s="103"/>
      <c r="Z148" s="103"/>
      <c r="AA148" s="103"/>
      <c r="AB148" s="103"/>
      <c r="AC148" s="103"/>
    </row>
    <row r="149" spans="1:29" ht="14.25" x14ac:dyDescent="0.2">
      <c r="A149" s="103"/>
      <c r="B149" s="103"/>
      <c r="C149" s="103"/>
      <c r="D149" s="103"/>
      <c r="E149" s="103"/>
      <c r="F149" s="103"/>
      <c r="G149" s="103"/>
      <c r="H149" s="103"/>
      <c r="I149" s="103"/>
      <c r="J149" s="103"/>
      <c r="K149" s="103"/>
      <c r="L149" s="103"/>
      <c r="M149" s="103"/>
      <c r="N149" s="103"/>
      <c r="O149" s="103"/>
      <c r="P149" s="103"/>
      <c r="Q149" s="103"/>
      <c r="R149" s="103"/>
      <c r="S149" s="127"/>
      <c r="T149" s="103"/>
      <c r="U149" s="103"/>
      <c r="V149" s="103"/>
      <c r="W149" s="103"/>
      <c r="X149" s="103"/>
      <c r="Y149" s="103"/>
      <c r="Z149" s="103"/>
      <c r="AA149" s="103"/>
      <c r="AB149" s="103"/>
      <c r="AC149" s="103"/>
    </row>
    <row r="150" spans="1:29" ht="14.25" x14ac:dyDescent="0.2">
      <c r="A150" s="103"/>
      <c r="B150" s="103"/>
      <c r="C150" s="103"/>
      <c r="D150" s="103"/>
      <c r="E150" s="103"/>
      <c r="F150" s="103"/>
      <c r="G150" s="103"/>
      <c r="H150" s="103"/>
      <c r="I150" s="103"/>
      <c r="J150" s="103"/>
      <c r="K150" s="103"/>
      <c r="L150" s="103"/>
      <c r="M150" s="103"/>
      <c r="N150" s="103"/>
      <c r="O150" s="103"/>
      <c r="P150" s="103"/>
      <c r="Q150" s="103"/>
      <c r="R150" s="103"/>
      <c r="S150" s="127"/>
      <c r="T150" s="103"/>
      <c r="U150" s="103"/>
      <c r="V150" s="103"/>
      <c r="W150" s="103"/>
      <c r="X150" s="103"/>
      <c r="Y150" s="103"/>
      <c r="Z150" s="103"/>
      <c r="AA150" s="103"/>
      <c r="AB150" s="103"/>
      <c r="AC150" s="103"/>
    </row>
    <row r="151" spans="1:29" ht="14.25" x14ac:dyDescent="0.2">
      <c r="A151" s="103"/>
      <c r="B151" s="103"/>
      <c r="C151" s="103"/>
      <c r="D151" s="103"/>
      <c r="E151" s="103"/>
      <c r="F151" s="103"/>
      <c r="G151" s="103"/>
      <c r="H151" s="103"/>
      <c r="I151" s="103"/>
      <c r="J151" s="103"/>
      <c r="K151" s="103"/>
      <c r="L151" s="103"/>
      <c r="M151" s="103"/>
      <c r="N151" s="103"/>
      <c r="O151" s="103"/>
      <c r="P151" s="103"/>
      <c r="Q151" s="103"/>
      <c r="R151" s="103"/>
      <c r="S151" s="127"/>
      <c r="T151" s="103"/>
      <c r="U151" s="103"/>
      <c r="V151" s="103"/>
      <c r="W151" s="103"/>
      <c r="X151" s="103"/>
      <c r="Y151" s="103"/>
      <c r="Z151" s="103"/>
      <c r="AA151" s="103"/>
      <c r="AB151" s="103"/>
      <c r="AC151" s="103"/>
    </row>
    <row r="152" spans="1:29" ht="14.25" x14ac:dyDescent="0.2">
      <c r="A152" s="103"/>
      <c r="B152" s="103"/>
      <c r="C152" s="103"/>
      <c r="D152" s="103"/>
      <c r="E152" s="103"/>
      <c r="F152" s="103"/>
      <c r="G152" s="103"/>
      <c r="H152" s="103"/>
      <c r="I152" s="103"/>
      <c r="J152" s="103"/>
      <c r="K152" s="103"/>
      <c r="L152" s="103"/>
      <c r="M152" s="103"/>
      <c r="N152" s="103"/>
      <c r="O152" s="103"/>
      <c r="P152" s="103"/>
      <c r="Q152" s="103"/>
      <c r="R152" s="103"/>
      <c r="S152" s="127"/>
      <c r="T152" s="103"/>
      <c r="U152" s="103"/>
      <c r="V152" s="103"/>
      <c r="W152" s="103"/>
      <c r="X152" s="103"/>
      <c r="Y152" s="103"/>
      <c r="Z152" s="103"/>
      <c r="AA152" s="103"/>
      <c r="AB152" s="103"/>
      <c r="AC152" s="103"/>
    </row>
    <row r="153" spans="1:29" ht="14.25" x14ac:dyDescent="0.2">
      <c r="A153" s="103"/>
      <c r="B153" s="103"/>
      <c r="C153" s="103"/>
      <c r="D153" s="103"/>
      <c r="E153" s="103"/>
      <c r="F153" s="103"/>
      <c r="G153" s="103"/>
      <c r="H153" s="103"/>
      <c r="I153" s="103"/>
      <c r="J153" s="103"/>
      <c r="K153" s="103"/>
      <c r="L153" s="103"/>
      <c r="M153" s="103"/>
      <c r="N153" s="103"/>
      <c r="O153" s="103"/>
      <c r="P153" s="103"/>
      <c r="Q153" s="103"/>
      <c r="R153" s="103"/>
      <c r="S153" s="127"/>
      <c r="T153" s="103"/>
      <c r="U153" s="103"/>
      <c r="V153" s="103"/>
      <c r="W153" s="103"/>
      <c r="X153" s="103"/>
      <c r="Y153" s="103"/>
      <c r="Z153" s="103"/>
      <c r="AA153" s="103"/>
      <c r="AB153" s="103"/>
      <c r="AC153" s="103"/>
    </row>
    <row r="154" spans="1:29" ht="14.25" x14ac:dyDescent="0.2">
      <c r="A154" s="103"/>
      <c r="B154" s="103"/>
      <c r="C154" s="103"/>
      <c r="D154" s="103"/>
      <c r="E154" s="103"/>
      <c r="F154" s="103"/>
      <c r="G154" s="103"/>
      <c r="H154" s="103"/>
      <c r="I154" s="103"/>
      <c r="J154" s="103"/>
      <c r="K154" s="103"/>
      <c r="L154" s="103"/>
      <c r="M154" s="103"/>
      <c r="N154" s="103"/>
      <c r="O154" s="103"/>
      <c r="P154" s="103"/>
      <c r="Q154" s="103"/>
      <c r="R154" s="103"/>
      <c r="S154" s="127"/>
      <c r="T154" s="103"/>
      <c r="U154" s="103"/>
      <c r="V154" s="103"/>
      <c r="W154" s="103"/>
      <c r="X154" s="103"/>
      <c r="Y154" s="103"/>
      <c r="Z154" s="103"/>
      <c r="AA154" s="103"/>
      <c r="AB154" s="103"/>
      <c r="AC154" s="103"/>
    </row>
    <row r="155" spans="1:29" ht="14.25" x14ac:dyDescent="0.2">
      <c r="A155" s="103"/>
      <c r="B155" s="103"/>
      <c r="C155" s="103"/>
      <c r="D155" s="103"/>
      <c r="E155" s="103"/>
      <c r="F155" s="103"/>
      <c r="G155" s="103"/>
      <c r="H155" s="103"/>
      <c r="I155" s="103"/>
      <c r="J155" s="103"/>
      <c r="K155" s="103"/>
      <c r="L155" s="103"/>
      <c r="M155" s="103"/>
      <c r="N155" s="103"/>
      <c r="O155" s="103"/>
      <c r="P155" s="103"/>
      <c r="Q155" s="103"/>
      <c r="R155" s="103"/>
      <c r="S155" s="127"/>
      <c r="T155" s="103"/>
      <c r="U155" s="103"/>
      <c r="V155" s="103"/>
      <c r="W155" s="103"/>
      <c r="X155" s="103"/>
      <c r="Y155" s="103"/>
      <c r="Z155" s="103"/>
      <c r="AA155" s="103"/>
      <c r="AB155" s="103"/>
      <c r="AC155" s="103"/>
    </row>
    <row r="156" spans="1:29" ht="14.25" x14ac:dyDescent="0.2">
      <c r="A156" s="103"/>
      <c r="B156" s="103"/>
      <c r="C156" s="103"/>
      <c r="D156" s="103"/>
      <c r="E156" s="103"/>
      <c r="F156" s="103"/>
      <c r="G156" s="103"/>
      <c r="H156" s="103"/>
      <c r="I156" s="103"/>
      <c r="J156" s="103"/>
      <c r="K156" s="103"/>
      <c r="L156" s="103"/>
      <c r="M156" s="103"/>
      <c r="N156" s="103"/>
      <c r="O156" s="103"/>
      <c r="P156" s="103"/>
      <c r="Q156" s="103"/>
      <c r="R156" s="103"/>
      <c r="S156" s="127"/>
      <c r="T156" s="103"/>
      <c r="U156" s="103"/>
      <c r="V156" s="103"/>
      <c r="W156" s="103"/>
      <c r="X156" s="103"/>
      <c r="Y156" s="103"/>
      <c r="Z156" s="103"/>
      <c r="AA156" s="103"/>
      <c r="AB156" s="103"/>
      <c r="AC156" s="103"/>
    </row>
    <row r="157" spans="1:29" ht="14.25" x14ac:dyDescent="0.2">
      <c r="A157" s="103"/>
      <c r="B157" s="103"/>
      <c r="C157" s="103"/>
      <c r="D157" s="103"/>
      <c r="E157" s="103"/>
      <c r="F157" s="103"/>
      <c r="G157" s="103"/>
      <c r="H157" s="103"/>
      <c r="I157" s="103"/>
      <c r="J157" s="103"/>
      <c r="K157" s="103"/>
      <c r="L157" s="103"/>
      <c r="M157" s="103"/>
      <c r="N157" s="103"/>
      <c r="O157" s="103"/>
      <c r="P157" s="103"/>
      <c r="Q157" s="103"/>
      <c r="R157" s="103"/>
      <c r="S157" s="127"/>
      <c r="T157" s="103"/>
      <c r="U157" s="103"/>
      <c r="V157" s="103"/>
      <c r="W157" s="103"/>
      <c r="X157" s="103"/>
      <c r="Y157" s="103"/>
      <c r="Z157" s="103"/>
      <c r="AA157" s="103"/>
      <c r="AB157" s="103"/>
      <c r="AC157" s="103"/>
    </row>
    <row r="158" spans="1:29" ht="14.25" x14ac:dyDescent="0.2">
      <c r="A158" s="103"/>
      <c r="B158" s="103"/>
      <c r="C158" s="103"/>
      <c r="D158" s="103"/>
      <c r="E158" s="103"/>
      <c r="F158" s="103"/>
      <c r="G158" s="103"/>
      <c r="H158" s="103"/>
      <c r="I158" s="103"/>
      <c r="J158" s="103"/>
      <c r="K158" s="103"/>
      <c r="L158" s="103"/>
      <c r="M158" s="103"/>
      <c r="N158" s="103"/>
      <c r="O158" s="103"/>
      <c r="P158" s="103"/>
      <c r="Q158" s="103"/>
      <c r="R158" s="103"/>
      <c r="S158" s="127"/>
      <c r="T158" s="103"/>
      <c r="U158" s="103"/>
      <c r="V158" s="103"/>
      <c r="W158" s="103"/>
      <c r="X158" s="103"/>
      <c r="Y158" s="103"/>
      <c r="Z158" s="103"/>
      <c r="AA158" s="103"/>
      <c r="AB158" s="103"/>
      <c r="AC158" s="103"/>
    </row>
    <row r="159" spans="1:29" ht="14.25" x14ac:dyDescent="0.2">
      <c r="A159" s="103"/>
      <c r="B159" s="103"/>
      <c r="C159" s="103"/>
      <c r="D159" s="103"/>
      <c r="E159" s="103"/>
      <c r="F159" s="103"/>
      <c r="G159" s="103"/>
      <c r="H159" s="103"/>
      <c r="I159" s="103"/>
      <c r="J159" s="103"/>
      <c r="K159" s="103"/>
      <c r="L159" s="103"/>
      <c r="M159" s="103"/>
      <c r="N159" s="103"/>
      <c r="O159" s="103"/>
      <c r="P159" s="103"/>
      <c r="Q159" s="103"/>
      <c r="R159" s="103"/>
      <c r="S159" s="127"/>
      <c r="T159" s="103"/>
      <c r="U159" s="103"/>
      <c r="V159" s="103"/>
      <c r="W159" s="103"/>
      <c r="X159" s="103"/>
      <c r="Y159" s="103"/>
      <c r="Z159" s="103"/>
      <c r="AA159" s="103"/>
      <c r="AB159" s="103"/>
      <c r="AC159" s="103"/>
    </row>
    <row r="160" spans="1:29" ht="14.25" x14ac:dyDescent="0.2">
      <c r="A160" s="103"/>
      <c r="B160" s="103"/>
      <c r="C160" s="103"/>
      <c r="D160" s="103"/>
      <c r="E160" s="103"/>
      <c r="F160" s="103"/>
      <c r="G160" s="103"/>
      <c r="H160" s="103"/>
      <c r="I160" s="103"/>
      <c r="J160" s="103"/>
      <c r="K160" s="103"/>
      <c r="L160" s="103"/>
      <c r="M160" s="103"/>
      <c r="N160" s="103"/>
      <c r="O160" s="103"/>
      <c r="P160" s="103"/>
      <c r="Q160" s="103"/>
      <c r="R160" s="103"/>
      <c r="S160" s="127"/>
      <c r="T160" s="103"/>
      <c r="U160" s="103"/>
      <c r="V160" s="103"/>
      <c r="W160" s="103"/>
      <c r="X160" s="103"/>
      <c r="Y160" s="103"/>
      <c r="Z160" s="103"/>
      <c r="AA160" s="103"/>
      <c r="AB160" s="103"/>
      <c r="AC160" s="103"/>
    </row>
    <row r="161" spans="1:29" ht="14.25" x14ac:dyDescent="0.2">
      <c r="A161" s="103"/>
      <c r="B161" s="103"/>
      <c r="C161" s="103"/>
      <c r="D161" s="103"/>
      <c r="E161" s="103"/>
      <c r="F161" s="103"/>
      <c r="G161" s="103"/>
      <c r="H161" s="103"/>
      <c r="I161" s="103"/>
      <c r="J161" s="103"/>
      <c r="K161" s="103"/>
      <c r="L161" s="103"/>
      <c r="M161" s="103"/>
      <c r="N161" s="103"/>
      <c r="O161" s="103"/>
      <c r="P161" s="103"/>
      <c r="Q161" s="103"/>
      <c r="R161" s="103"/>
      <c r="S161" s="127"/>
      <c r="T161" s="103"/>
      <c r="U161" s="103"/>
      <c r="V161" s="103"/>
      <c r="W161" s="103"/>
      <c r="X161" s="103"/>
      <c r="Y161" s="103"/>
      <c r="Z161" s="103"/>
      <c r="AA161" s="103"/>
      <c r="AB161" s="103"/>
      <c r="AC161" s="103"/>
    </row>
    <row r="162" spans="1:29" ht="14.25" x14ac:dyDescent="0.2">
      <c r="A162" s="103"/>
      <c r="B162" s="103"/>
      <c r="C162" s="103"/>
      <c r="D162" s="103"/>
      <c r="E162" s="103"/>
      <c r="F162" s="103"/>
      <c r="G162" s="103"/>
      <c r="H162" s="103"/>
      <c r="I162" s="103"/>
      <c r="J162" s="103"/>
      <c r="K162" s="103"/>
      <c r="L162" s="103"/>
      <c r="M162" s="103"/>
      <c r="N162" s="103"/>
      <c r="O162" s="103"/>
      <c r="P162" s="103"/>
      <c r="Q162" s="103"/>
      <c r="R162" s="103"/>
      <c r="S162" s="127"/>
      <c r="T162" s="103"/>
      <c r="U162" s="103"/>
      <c r="V162" s="103"/>
      <c r="W162" s="103"/>
      <c r="X162" s="103"/>
      <c r="Y162" s="103"/>
      <c r="Z162" s="103"/>
      <c r="AA162" s="103"/>
      <c r="AB162" s="103"/>
      <c r="AC162" s="103"/>
    </row>
    <row r="163" spans="1:29" ht="14.25" x14ac:dyDescent="0.2">
      <c r="A163" s="103"/>
      <c r="B163" s="103"/>
      <c r="C163" s="103"/>
      <c r="D163" s="103"/>
      <c r="E163" s="103"/>
      <c r="F163" s="103"/>
      <c r="G163" s="103"/>
      <c r="H163" s="103"/>
      <c r="I163" s="103"/>
      <c r="J163" s="103"/>
      <c r="K163" s="103"/>
      <c r="L163" s="103"/>
      <c r="M163" s="103"/>
      <c r="N163" s="103"/>
      <c r="O163" s="103"/>
      <c r="P163" s="103"/>
      <c r="Q163" s="103"/>
      <c r="R163" s="103"/>
      <c r="S163" s="127"/>
      <c r="T163" s="103"/>
      <c r="U163" s="103"/>
      <c r="V163" s="103"/>
      <c r="W163" s="103"/>
      <c r="X163" s="103"/>
      <c r="Y163" s="103"/>
      <c r="Z163" s="103"/>
      <c r="AA163" s="103"/>
      <c r="AB163" s="103"/>
      <c r="AC163" s="103"/>
    </row>
    <row r="164" spans="1:29" ht="14.25" x14ac:dyDescent="0.2">
      <c r="A164" s="103"/>
      <c r="B164" s="103"/>
      <c r="C164" s="103"/>
      <c r="D164" s="103"/>
      <c r="E164" s="103"/>
      <c r="F164" s="103"/>
      <c r="G164" s="103"/>
      <c r="H164" s="103"/>
      <c r="I164" s="103"/>
      <c r="J164" s="103"/>
      <c r="K164" s="103"/>
      <c r="L164" s="103"/>
      <c r="M164" s="103"/>
      <c r="N164" s="103"/>
      <c r="O164" s="103"/>
      <c r="P164" s="103"/>
      <c r="Q164" s="103"/>
      <c r="R164" s="103"/>
      <c r="S164" s="127"/>
      <c r="T164" s="103"/>
      <c r="U164" s="103"/>
      <c r="V164" s="103"/>
      <c r="W164" s="103"/>
      <c r="X164" s="103"/>
      <c r="Y164" s="103"/>
      <c r="Z164" s="103"/>
      <c r="AA164" s="103"/>
      <c r="AB164" s="103"/>
      <c r="AC164" s="103"/>
    </row>
    <row r="165" spans="1:29" ht="14.25" x14ac:dyDescent="0.2">
      <c r="A165" s="103"/>
      <c r="B165" s="103"/>
      <c r="C165" s="103"/>
      <c r="D165" s="103"/>
      <c r="E165" s="103"/>
      <c r="F165" s="103"/>
      <c r="G165" s="103"/>
      <c r="H165" s="103"/>
      <c r="I165" s="103"/>
      <c r="J165" s="103"/>
      <c r="K165" s="103"/>
      <c r="L165" s="103"/>
      <c r="M165" s="103"/>
      <c r="N165" s="103"/>
      <c r="O165" s="103"/>
      <c r="P165" s="103"/>
      <c r="Q165" s="103"/>
      <c r="R165" s="103"/>
      <c r="S165" s="127"/>
      <c r="T165" s="103"/>
      <c r="U165" s="103"/>
      <c r="V165" s="103"/>
      <c r="W165" s="103"/>
      <c r="X165" s="103"/>
      <c r="Y165" s="103"/>
      <c r="Z165" s="103"/>
      <c r="AA165" s="103"/>
      <c r="AB165" s="103"/>
      <c r="AC165" s="103"/>
    </row>
    <row r="166" spans="1:29" ht="14.25" x14ac:dyDescent="0.2">
      <c r="A166" s="103"/>
      <c r="B166" s="103"/>
      <c r="C166" s="103"/>
      <c r="D166" s="103"/>
      <c r="E166" s="103"/>
      <c r="F166" s="103"/>
      <c r="G166" s="103"/>
      <c r="H166" s="103"/>
      <c r="I166" s="103"/>
      <c r="J166" s="103"/>
      <c r="K166" s="103"/>
      <c r="L166" s="103"/>
      <c r="M166" s="103"/>
      <c r="N166" s="103"/>
      <c r="O166" s="103"/>
      <c r="P166" s="103"/>
      <c r="Q166" s="103"/>
      <c r="R166" s="103"/>
      <c r="S166" s="127"/>
      <c r="T166" s="103"/>
      <c r="U166" s="103"/>
      <c r="V166" s="103"/>
      <c r="W166" s="103"/>
      <c r="X166" s="103"/>
      <c r="Y166" s="103"/>
      <c r="Z166" s="103"/>
      <c r="AA166" s="103"/>
      <c r="AB166" s="103"/>
      <c r="AC166" s="103"/>
    </row>
    <row r="167" spans="1:29" ht="14.25" x14ac:dyDescent="0.2">
      <c r="A167" s="103"/>
      <c r="B167" s="103"/>
      <c r="C167" s="103"/>
      <c r="D167" s="103"/>
      <c r="E167" s="103"/>
      <c r="F167" s="103"/>
      <c r="G167" s="103"/>
      <c r="H167" s="103"/>
      <c r="I167" s="103"/>
      <c r="J167" s="103"/>
      <c r="K167" s="103"/>
      <c r="L167" s="103"/>
      <c r="M167" s="103"/>
      <c r="N167" s="103"/>
      <c r="O167" s="103"/>
      <c r="P167" s="103"/>
      <c r="Q167" s="103"/>
      <c r="R167" s="103"/>
      <c r="S167" s="127"/>
      <c r="T167" s="103"/>
      <c r="U167" s="103"/>
      <c r="V167" s="103"/>
      <c r="W167" s="103"/>
      <c r="X167" s="103"/>
      <c r="Y167" s="103"/>
      <c r="Z167" s="103"/>
      <c r="AA167" s="103"/>
      <c r="AB167" s="103"/>
      <c r="AC167" s="103"/>
    </row>
    <row r="168" spans="1:29" ht="14.25" x14ac:dyDescent="0.2">
      <c r="A168" s="103"/>
      <c r="B168" s="103"/>
      <c r="C168" s="103"/>
      <c r="D168" s="103"/>
      <c r="E168" s="103"/>
      <c r="F168" s="103"/>
      <c r="G168" s="103"/>
      <c r="H168" s="103"/>
      <c r="I168" s="103"/>
      <c r="J168" s="103"/>
      <c r="K168" s="103"/>
      <c r="L168" s="103"/>
      <c r="M168" s="103"/>
      <c r="N168" s="103"/>
      <c r="O168" s="103"/>
      <c r="P168" s="103"/>
      <c r="Q168" s="103"/>
      <c r="R168" s="103"/>
      <c r="S168" s="127"/>
      <c r="T168" s="103"/>
      <c r="U168" s="103"/>
      <c r="V168" s="103"/>
      <c r="W168" s="103"/>
      <c r="X168" s="103"/>
      <c r="Y168" s="103"/>
      <c r="Z168" s="103"/>
      <c r="AA168" s="103"/>
      <c r="AB168" s="103"/>
      <c r="AC168" s="103"/>
    </row>
    <row r="169" spans="1:29" ht="14.25" x14ac:dyDescent="0.2">
      <c r="A169" s="103"/>
      <c r="B169" s="103"/>
      <c r="C169" s="103"/>
      <c r="D169" s="103"/>
      <c r="E169" s="103"/>
      <c r="F169" s="103"/>
      <c r="G169" s="103"/>
      <c r="H169" s="103"/>
      <c r="I169" s="103"/>
      <c r="J169" s="103"/>
      <c r="K169" s="103"/>
      <c r="L169" s="103"/>
      <c r="M169" s="103"/>
      <c r="N169" s="103"/>
      <c r="O169" s="103"/>
      <c r="P169" s="103"/>
      <c r="Q169" s="103"/>
      <c r="R169" s="103"/>
      <c r="S169" s="127"/>
      <c r="T169" s="103"/>
      <c r="U169" s="103"/>
      <c r="V169" s="103"/>
      <c r="W169" s="103"/>
      <c r="X169" s="103"/>
      <c r="Y169" s="103"/>
      <c r="Z169" s="103"/>
      <c r="AA169" s="103"/>
      <c r="AB169" s="103"/>
      <c r="AC169" s="103"/>
    </row>
    <row r="170" spans="1:29" ht="14.25" x14ac:dyDescent="0.2">
      <c r="A170" s="103"/>
      <c r="B170" s="103"/>
      <c r="C170" s="103"/>
      <c r="D170" s="103"/>
      <c r="E170" s="103"/>
      <c r="F170" s="103"/>
      <c r="G170" s="103"/>
      <c r="H170" s="103"/>
      <c r="I170" s="103"/>
      <c r="J170" s="103"/>
      <c r="K170" s="103"/>
      <c r="L170" s="103"/>
      <c r="M170" s="103"/>
      <c r="N170" s="103"/>
      <c r="O170" s="103"/>
      <c r="P170" s="103"/>
      <c r="Q170" s="103"/>
      <c r="R170" s="103"/>
      <c r="S170" s="127"/>
      <c r="T170" s="103"/>
      <c r="U170" s="103"/>
      <c r="V170" s="103"/>
      <c r="W170" s="103"/>
      <c r="X170" s="103"/>
      <c r="Y170" s="103"/>
      <c r="Z170" s="103"/>
      <c r="AA170" s="103"/>
      <c r="AB170" s="103"/>
      <c r="AC170" s="103"/>
    </row>
    <row r="171" spans="1:29" ht="14.25" x14ac:dyDescent="0.2">
      <c r="A171" s="103"/>
      <c r="B171" s="103"/>
      <c r="C171" s="103"/>
      <c r="D171" s="103"/>
      <c r="E171" s="103"/>
      <c r="F171" s="103"/>
      <c r="G171" s="103"/>
      <c r="H171" s="103"/>
      <c r="I171" s="103"/>
      <c r="J171" s="103"/>
      <c r="K171" s="103"/>
      <c r="L171" s="103"/>
      <c r="M171" s="103"/>
      <c r="N171" s="103"/>
      <c r="O171" s="103"/>
      <c r="P171" s="103"/>
      <c r="Q171" s="103"/>
      <c r="R171" s="103"/>
      <c r="S171" s="127"/>
      <c r="T171" s="103"/>
      <c r="U171" s="103"/>
      <c r="V171" s="103"/>
      <c r="W171" s="103"/>
      <c r="X171" s="103"/>
      <c r="Y171" s="103"/>
      <c r="Z171" s="103"/>
      <c r="AA171" s="103"/>
      <c r="AB171" s="103"/>
      <c r="AC171" s="103"/>
    </row>
    <row r="172" spans="1:29" ht="14.25" x14ac:dyDescent="0.2">
      <c r="A172" s="103"/>
      <c r="B172" s="103"/>
      <c r="C172" s="103"/>
      <c r="D172" s="103"/>
      <c r="E172" s="103"/>
      <c r="F172" s="103"/>
      <c r="G172" s="103"/>
      <c r="H172" s="103"/>
      <c r="I172" s="103"/>
      <c r="J172" s="103"/>
      <c r="K172" s="103"/>
      <c r="L172" s="103"/>
      <c r="M172" s="103"/>
      <c r="N172" s="103"/>
      <c r="O172" s="103"/>
      <c r="P172" s="103"/>
      <c r="Q172" s="103"/>
      <c r="R172" s="103"/>
      <c r="S172" s="127"/>
      <c r="T172" s="103"/>
      <c r="U172" s="103"/>
      <c r="V172" s="103"/>
      <c r="W172" s="103"/>
      <c r="X172" s="103"/>
      <c r="Y172" s="103"/>
      <c r="Z172" s="103"/>
      <c r="AA172" s="103"/>
      <c r="AB172" s="103"/>
      <c r="AC172" s="103"/>
    </row>
    <row r="173" spans="1:29" ht="14.25" x14ac:dyDescent="0.2">
      <c r="A173" s="103"/>
      <c r="B173" s="103"/>
      <c r="C173" s="103"/>
      <c r="D173" s="103"/>
      <c r="E173" s="103"/>
      <c r="F173" s="103"/>
      <c r="G173" s="103"/>
      <c r="H173" s="103"/>
      <c r="I173" s="103"/>
      <c r="J173" s="103"/>
      <c r="K173" s="103"/>
      <c r="L173" s="103"/>
      <c r="M173" s="103"/>
      <c r="N173" s="103"/>
      <c r="O173" s="103"/>
      <c r="P173" s="103"/>
      <c r="Q173" s="103"/>
      <c r="R173" s="103"/>
      <c r="S173" s="127"/>
      <c r="T173" s="103"/>
      <c r="U173" s="103"/>
      <c r="V173" s="103"/>
      <c r="W173" s="103"/>
      <c r="X173" s="103"/>
      <c r="Y173" s="103"/>
      <c r="Z173" s="103"/>
      <c r="AA173" s="103"/>
      <c r="AB173" s="103"/>
      <c r="AC173" s="103"/>
    </row>
    <row r="174" spans="1:29" ht="14.25" x14ac:dyDescent="0.2">
      <c r="A174" s="103"/>
      <c r="B174" s="103"/>
      <c r="C174" s="103"/>
      <c r="D174" s="103"/>
      <c r="E174" s="103"/>
      <c r="F174" s="103"/>
      <c r="G174" s="103"/>
      <c r="H174" s="103"/>
      <c r="I174" s="103"/>
      <c r="J174" s="103"/>
      <c r="K174" s="103"/>
      <c r="L174" s="103"/>
      <c r="M174" s="103"/>
      <c r="N174" s="103"/>
      <c r="O174" s="103"/>
      <c r="P174" s="103"/>
      <c r="Q174" s="103"/>
      <c r="R174" s="103"/>
      <c r="S174" s="127"/>
      <c r="T174" s="103"/>
      <c r="U174" s="103"/>
      <c r="V174" s="103"/>
      <c r="W174" s="103"/>
      <c r="X174" s="103"/>
      <c r="Y174" s="103"/>
      <c r="Z174" s="103"/>
      <c r="AA174" s="103"/>
      <c r="AB174" s="103"/>
      <c r="AC174" s="103"/>
    </row>
    <row r="175" spans="1:29" ht="14.25" x14ac:dyDescent="0.2">
      <c r="A175" s="103"/>
      <c r="B175" s="103"/>
      <c r="C175" s="103"/>
      <c r="D175" s="103"/>
      <c r="E175" s="103"/>
      <c r="F175" s="103"/>
      <c r="G175" s="103"/>
      <c r="H175" s="103"/>
      <c r="I175" s="103"/>
      <c r="J175" s="103"/>
      <c r="K175" s="103"/>
      <c r="L175" s="103"/>
      <c r="M175" s="103"/>
      <c r="N175" s="103"/>
      <c r="O175" s="103"/>
      <c r="P175" s="103"/>
      <c r="Q175" s="103"/>
      <c r="R175" s="103"/>
      <c r="S175" s="127"/>
      <c r="T175" s="103"/>
      <c r="U175" s="103"/>
      <c r="V175" s="103"/>
      <c r="W175" s="103"/>
      <c r="X175" s="103"/>
      <c r="Y175" s="103"/>
      <c r="Z175" s="103"/>
      <c r="AA175" s="103"/>
      <c r="AB175" s="103"/>
      <c r="AC175" s="103"/>
    </row>
    <row r="176" spans="1:29" ht="14.25" x14ac:dyDescent="0.2">
      <c r="A176" s="103"/>
      <c r="B176" s="103"/>
      <c r="C176" s="103"/>
      <c r="D176" s="103"/>
      <c r="E176" s="103"/>
      <c r="F176" s="103"/>
      <c r="G176" s="103"/>
      <c r="H176" s="103"/>
      <c r="I176" s="103"/>
      <c r="J176" s="103"/>
      <c r="K176" s="103"/>
      <c r="L176" s="103"/>
      <c r="M176" s="103"/>
      <c r="N176" s="103"/>
      <c r="O176" s="103"/>
      <c r="P176" s="103"/>
      <c r="Q176" s="103"/>
      <c r="R176" s="103"/>
      <c r="S176" s="127"/>
      <c r="T176" s="103"/>
      <c r="U176" s="103"/>
      <c r="V176" s="103"/>
      <c r="W176" s="103"/>
      <c r="X176" s="103"/>
      <c r="Y176" s="103"/>
      <c r="Z176" s="103"/>
      <c r="AA176" s="103"/>
      <c r="AB176" s="103"/>
      <c r="AC176" s="103"/>
    </row>
    <row r="177" spans="1:29" ht="14.25" x14ac:dyDescent="0.2">
      <c r="A177" s="103"/>
      <c r="B177" s="103"/>
      <c r="C177" s="103"/>
      <c r="D177" s="103"/>
      <c r="E177" s="103"/>
      <c r="F177" s="103"/>
      <c r="G177" s="103"/>
      <c r="H177" s="103"/>
      <c r="I177" s="103"/>
      <c r="J177" s="103"/>
      <c r="K177" s="103"/>
      <c r="L177" s="103"/>
      <c r="M177" s="103"/>
      <c r="N177" s="103"/>
      <c r="O177" s="103"/>
      <c r="P177" s="103"/>
      <c r="Q177" s="103"/>
      <c r="R177" s="103"/>
      <c r="S177" s="127"/>
      <c r="T177" s="103"/>
      <c r="U177" s="103"/>
      <c r="V177" s="103"/>
      <c r="W177" s="103"/>
      <c r="X177" s="103"/>
      <c r="Y177" s="103"/>
      <c r="Z177" s="103"/>
      <c r="AA177" s="103"/>
      <c r="AB177" s="103"/>
      <c r="AC177" s="103"/>
    </row>
    <row r="178" spans="1:29" ht="14.25" x14ac:dyDescent="0.2">
      <c r="A178" s="103"/>
      <c r="B178" s="103"/>
      <c r="C178" s="103"/>
      <c r="D178" s="103"/>
      <c r="E178" s="103"/>
      <c r="F178" s="103"/>
      <c r="G178" s="103"/>
      <c r="H178" s="103"/>
      <c r="I178" s="103"/>
      <c r="J178" s="103"/>
      <c r="K178" s="103"/>
      <c r="L178" s="103"/>
      <c r="M178" s="103"/>
      <c r="N178" s="103"/>
      <c r="O178" s="103"/>
      <c r="P178" s="103"/>
      <c r="Q178" s="103"/>
      <c r="R178" s="103"/>
      <c r="S178" s="127"/>
      <c r="T178" s="103"/>
      <c r="U178" s="103"/>
      <c r="V178" s="103"/>
      <c r="W178" s="103"/>
      <c r="X178" s="103"/>
      <c r="Y178" s="103"/>
      <c r="Z178" s="103"/>
      <c r="AA178" s="103"/>
      <c r="AB178" s="103"/>
      <c r="AC178" s="103"/>
    </row>
    <row r="179" spans="1:29" ht="14.25" x14ac:dyDescent="0.2">
      <c r="A179" s="103"/>
      <c r="B179" s="103"/>
      <c r="C179" s="103"/>
      <c r="D179" s="103"/>
      <c r="E179" s="103"/>
      <c r="F179" s="103"/>
      <c r="G179" s="103"/>
      <c r="H179" s="103"/>
      <c r="I179" s="103"/>
      <c r="J179" s="103"/>
      <c r="K179" s="103"/>
      <c r="L179" s="103"/>
      <c r="M179" s="103"/>
      <c r="N179" s="103"/>
      <c r="O179" s="103"/>
      <c r="P179" s="103"/>
      <c r="Q179" s="103"/>
      <c r="R179" s="103"/>
      <c r="S179" s="127"/>
      <c r="T179" s="103"/>
      <c r="U179" s="103"/>
      <c r="V179" s="103"/>
      <c r="W179" s="103"/>
      <c r="X179" s="103"/>
      <c r="Y179" s="103"/>
      <c r="Z179" s="103"/>
      <c r="AA179" s="103"/>
      <c r="AB179" s="103"/>
      <c r="AC179" s="103"/>
    </row>
    <row r="180" spans="1:29" ht="14.25" x14ac:dyDescent="0.2">
      <c r="A180" s="103"/>
      <c r="B180" s="103"/>
      <c r="C180" s="103"/>
      <c r="D180" s="103"/>
      <c r="E180" s="103"/>
      <c r="F180" s="103"/>
      <c r="G180" s="103"/>
      <c r="H180" s="103"/>
      <c r="I180" s="103"/>
      <c r="J180" s="103"/>
      <c r="K180" s="103"/>
      <c r="L180" s="103"/>
      <c r="M180" s="103"/>
      <c r="N180" s="103"/>
      <c r="O180" s="103"/>
      <c r="P180" s="103"/>
      <c r="Q180" s="103"/>
      <c r="R180" s="103"/>
      <c r="S180" s="127"/>
      <c r="T180" s="103"/>
      <c r="U180" s="103"/>
      <c r="V180" s="103"/>
      <c r="W180" s="103"/>
      <c r="X180" s="103"/>
      <c r="Y180" s="103"/>
      <c r="Z180" s="103"/>
      <c r="AA180" s="103"/>
      <c r="AB180" s="103"/>
      <c r="AC180" s="103"/>
    </row>
    <row r="181" spans="1:29" ht="14.25" x14ac:dyDescent="0.2">
      <c r="A181" s="103"/>
      <c r="B181" s="103"/>
      <c r="C181" s="103"/>
      <c r="D181" s="103"/>
      <c r="E181" s="103"/>
      <c r="F181" s="103"/>
      <c r="G181" s="103"/>
      <c r="H181" s="103"/>
      <c r="I181" s="103"/>
      <c r="J181" s="103"/>
      <c r="K181" s="103"/>
      <c r="L181" s="103"/>
      <c r="M181" s="103"/>
      <c r="N181" s="103"/>
      <c r="O181" s="103"/>
      <c r="P181" s="103"/>
      <c r="Q181" s="103"/>
      <c r="R181" s="103"/>
      <c r="S181" s="127"/>
      <c r="T181" s="103"/>
      <c r="U181" s="103"/>
      <c r="V181" s="103"/>
      <c r="W181" s="103"/>
      <c r="X181" s="103"/>
      <c r="Y181" s="103"/>
      <c r="Z181" s="103"/>
      <c r="AA181" s="103"/>
      <c r="AB181" s="103"/>
      <c r="AC181" s="103"/>
    </row>
    <row r="182" spans="1:29" ht="14.25" x14ac:dyDescent="0.2">
      <c r="A182" s="103"/>
      <c r="B182" s="103"/>
      <c r="C182" s="103"/>
      <c r="D182" s="103"/>
      <c r="E182" s="103"/>
      <c r="F182" s="103"/>
      <c r="G182" s="103"/>
      <c r="H182" s="103"/>
      <c r="I182" s="103"/>
      <c r="J182" s="103"/>
      <c r="K182" s="103"/>
      <c r="L182" s="103"/>
      <c r="M182" s="103"/>
      <c r="N182" s="103"/>
      <c r="O182" s="103"/>
      <c r="P182" s="103"/>
      <c r="Q182" s="103"/>
      <c r="R182" s="103"/>
      <c r="S182" s="127"/>
      <c r="T182" s="103"/>
      <c r="U182" s="103"/>
      <c r="V182" s="103"/>
      <c r="W182" s="103"/>
      <c r="X182" s="103"/>
      <c r="Y182" s="103"/>
      <c r="Z182" s="103"/>
      <c r="AA182" s="103"/>
      <c r="AB182" s="103"/>
      <c r="AC182" s="103"/>
    </row>
    <row r="183" spans="1:29" ht="14.25" x14ac:dyDescent="0.2">
      <c r="A183" s="103"/>
      <c r="B183" s="103"/>
      <c r="C183" s="103"/>
      <c r="D183" s="103"/>
      <c r="E183" s="103"/>
      <c r="F183" s="103"/>
      <c r="G183" s="103"/>
      <c r="H183" s="103"/>
      <c r="I183" s="103"/>
      <c r="J183" s="103"/>
      <c r="K183" s="103"/>
      <c r="L183" s="103"/>
      <c r="M183" s="103"/>
      <c r="N183" s="103"/>
      <c r="O183" s="103"/>
      <c r="P183" s="103"/>
      <c r="Q183" s="103"/>
      <c r="R183" s="103"/>
      <c r="S183" s="127"/>
      <c r="T183" s="103"/>
      <c r="U183" s="103"/>
      <c r="V183" s="103"/>
      <c r="W183" s="103"/>
      <c r="X183" s="103"/>
      <c r="Y183" s="103"/>
      <c r="Z183" s="103"/>
      <c r="AA183" s="103"/>
      <c r="AB183" s="103"/>
      <c r="AC183" s="103"/>
    </row>
    <row r="184" spans="1:29" ht="14.25" x14ac:dyDescent="0.2">
      <c r="A184" s="103"/>
      <c r="B184" s="103"/>
      <c r="C184" s="103"/>
      <c r="D184" s="103"/>
      <c r="E184" s="103"/>
      <c r="F184" s="103"/>
      <c r="G184" s="103"/>
      <c r="H184" s="103"/>
      <c r="I184" s="103"/>
      <c r="J184" s="103"/>
      <c r="K184" s="103"/>
      <c r="L184" s="103"/>
      <c r="M184" s="103"/>
      <c r="N184" s="103"/>
      <c r="O184" s="103"/>
      <c r="P184" s="103"/>
      <c r="Q184" s="103"/>
      <c r="R184" s="103"/>
      <c r="S184" s="127"/>
      <c r="T184" s="103"/>
      <c r="U184" s="103"/>
      <c r="V184" s="103"/>
      <c r="W184" s="103"/>
      <c r="X184" s="103"/>
      <c r="Y184" s="103"/>
      <c r="Z184" s="103"/>
      <c r="AA184" s="103"/>
      <c r="AB184" s="103"/>
      <c r="AC184" s="103"/>
    </row>
    <row r="185" spans="1:29" ht="14.25" x14ac:dyDescent="0.2">
      <c r="A185" s="103"/>
      <c r="B185" s="103"/>
      <c r="C185" s="103"/>
      <c r="D185" s="103"/>
      <c r="E185" s="103"/>
      <c r="F185" s="103"/>
      <c r="G185" s="103"/>
      <c r="H185" s="103"/>
      <c r="I185" s="103"/>
      <c r="J185" s="103"/>
      <c r="K185" s="103"/>
      <c r="L185" s="103"/>
      <c r="M185" s="103"/>
      <c r="N185" s="103"/>
      <c r="O185" s="103"/>
      <c r="P185" s="103"/>
      <c r="Q185" s="103"/>
      <c r="R185" s="103"/>
      <c r="S185" s="127"/>
      <c r="T185" s="103"/>
      <c r="U185" s="103"/>
      <c r="V185" s="103"/>
      <c r="W185" s="103"/>
      <c r="X185" s="103"/>
      <c r="Y185" s="103"/>
      <c r="Z185" s="103"/>
      <c r="AA185" s="103"/>
      <c r="AB185" s="103"/>
      <c r="AC185" s="103"/>
    </row>
    <row r="186" spans="1:29" ht="14.25" x14ac:dyDescent="0.2">
      <c r="A186" s="103"/>
      <c r="B186" s="103"/>
      <c r="C186" s="103"/>
      <c r="D186" s="103"/>
      <c r="E186" s="103"/>
      <c r="F186" s="103"/>
      <c r="G186" s="103"/>
      <c r="H186" s="103"/>
      <c r="I186" s="103"/>
      <c r="J186" s="103"/>
      <c r="K186" s="103"/>
      <c r="L186" s="103"/>
      <c r="M186" s="103"/>
      <c r="N186" s="103"/>
      <c r="O186" s="103"/>
      <c r="P186" s="103"/>
      <c r="Q186" s="103"/>
      <c r="R186" s="103"/>
      <c r="S186" s="127"/>
      <c r="T186" s="103"/>
      <c r="U186" s="103"/>
      <c r="V186" s="103"/>
      <c r="W186" s="103"/>
      <c r="X186" s="103"/>
      <c r="Y186" s="103"/>
      <c r="Z186" s="103"/>
      <c r="AA186" s="103"/>
      <c r="AB186" s="103"/>
      <c r="AC186" s="103"/>
    </row>
    <row r="187" spans="1:29" ht="14.25" x14ac:dyDescent="0.2">
      <c r="A187" s="103"/>
      <c r="B187" s="103"/>
      <c r="C187" s="103"/>
      <c r="D187" s="103"/>
      <c r="E187" s="103"/>
      <c r="F187" s="103"/>
      <c r="G187" s="103"/>
      <c r="H187" s="103"/>
      <c r="I187" s="103"/>
      <c r="J187" s="103"/>
      <c r="K187" s="103"/>
      <c r="L187" s="103"/>
      <c r="M187" s="103"/>
      <c r="N187" s="103"/>
      <c r="O187" s="103"/>
      <c r="P187" s="103"/>
      <c r="Q187" s="103"/>
      <c r="R187" s="103"/>
      <c r="S187" s="127"/>
      <c r="T187" s="103"/>
      <c r="U187" s="103"/>
      <c r="V187" s="103"/>
      <c r="W187" s="103"/>
      <c r="X187" s="103"/>
      <c r="Y187" s="103"/>
      <c r="Z187" s="103"/>
      <c r="AA187" s="103"/>
      <c r="AB187" s="103"/>
      <c r="AC187" s="103"/>
    </row>
    <row r="188" spans="1:29" ht="14.25" x14ac:dyDescent="0.2">
      <c r="A188" s="103"/>
      <c r="B188" s="103"/>
      <c r="C188" s="103"/>
      <c r="D188" s="103"/>
      <c r="E188" s="103"/>
      <c r="F188" s="103"/>
      <c r="G188" s="103"/>
      <c r="H188" s="103"/>
      <c r="I188" s="103"/>
      <c r="J188" s="103"/>
      <c r="K188" s="103"/>
      <c r="L188" s="103"/>
      <c r="M188" s="103"/>
      <c r="N188" s="103"/>
      <c r="O188" s="103"/>
      <c r="P188" s="103"/>
      <c r="Q188" s="103"/>
      <c r="R188" s="103"/>
      <c r="S188" s="127"/>
      <c r="T188" s="103"/>
      <c r="U188" s="103"/>
      <c r="V188" s="103"/>
      <c r="W188" s="103"/>
      <c r="X188" s="103"/>
      <c r="Y188" s="103"/>
      <c r="Z188" s="103"/>
      <c r="AA188" s="103"/>
      <c r="AB188" s="103"/>
      <c r="AC188" s="103"/>
    </row>
    <row r="189" spans="1:29" ht="14.25" x14ac:dyDescent="0.2">
      <c r="A189" s="103"/>
      <c r="B189" s="103"/>
      <c r="C189" s="103"/>
      <c r="D189" s="103"/>
      <c r="E189" s="103"/>
      <c r="F189" s="103"/>
      <c r="G189" s="103"/>
      <c r="H189" s="103"/>
      <c r="I189" s="103"/>
      <c r="J189" s="103"/>
      <c r="K189" s="103"/>
      <c r="L189" s="103"/>
      <c r="M189" s="103"/>
      <c r="N189" s="103"/>
      <c r="O189" s="103"/>
      <c r="P189" s="103"/>
      <c r="Q189" s="103"/>
      <c r="R189" s="103"/>
      <c r="S189" s="127"/>
      <c r="T189" s="103"/>
      <c r="U189" s="103"/>
      <c r="V189" s="103"/>
      <c r="W189" s="103"/>
      <c r="X189" s="103"/>
      <c r="Y189" s="103"/>
      <c r="Z189" s="103"/>
      <c r="AA189" s="103"/>
      <c r="AB189" s="103"/>
      <c r="AC189" s="103"/>
    </row>
    <row r="190" spans="1:29" ht="14.25" x14ac:dyDescent="0.2">
      <c r="A190" s="103"/>
      <c r="B190" s="103"/>
      <c r="C190" s="103"/>
      <c r="D190" s="103"/>
      <c r="E190" s="103"/>
      <c r="F190" s="103"/>
      <c r="G190" s="103"/>
      <c r="H190" s="103"/>
      <c r="I190" s="103"/>
      <c r="J190" s="103"/>
      <c r="K190" s="103"/>
      <c r="L190" s="103"/>
      <c r="M190" s="103"/>
      <c r="N190" s="103"/>
      <c r="O190" s="103"/>
      <c r="P190" s="103"/>
      <c r="Q190" s="103"/>
      <c r="R190" s="103"/>
      <c r="S190" s="127"/>
      <c r="T190" s="103"/>
      <c r="U190" s="103"/>
      <c r="V190" s="103"/>
      <c r="W190" s="103"/>
      <c r="X190" s="103"/>
      <c r="Y190" s="103"/>
      <c r="Z190" s="103"/>
      <c r="AA190" s="103"/>
      <c r="AB190" s="103"/>
      <c r="AC190" s="103"/>
    </row>
    <row r="191" spans="1:29" ht="14.25" x14ac:dyDescent="0.2">
      <c r="A191" s="103"/>
      <c r="B191" s="103"/>
      <c r="C191" s="103"/>
      <c r="D191" s="103"/>
      <c r="E191" s="103"/>
      <c r="F191" s="103"/>
      <c r="G191" s="103"/>
      <c r="H191" s="103"/>
      <c r="I191" s="103"/>
      <c r="J191" s="103"/>
      <c r="K191" s="103"/>
      <c r="L191" s="103"/>
      <c r="M191" s="103"/>
      <c r="N191" s="103"/>
      <c r="O191" s="103"/>
      <c r="P191" s="103"/>
      <c r="Q191" s="103"/>
      <c r="R191" s="103"/>
      <c r="S191" s="127"/>
      <c r="T191" s="103"/>
      <c r="U191" s="103"/>
      <c r="V191" s="103"/>
      <c r="W191" s="103"/>
      <c r="X191" s="103"/>
      <c r="Y191" s="103"/>
      <c r="Z191" s="103"/>
      <c r="AA191" s="103"/>
      <c r="AB191" s="103"/>
      <c r="AC191" s="103"/>
    </row>
    <row r="192" spans="1:29" ht="14.25" x14ac:dyDescent="0.2">
      <c r="A192" s="103"/>
      <c r="B192" s="103"/>
      <c r="C192" s="103"/>
      <c r="D192" s="103"/>
      <c r="E192" s="103"/>
      <c r="F192" s="103"/>
      <c r="G192" s="103"/>
      <c r="H192" s="103"/>
      <c r="I192" s="103"/>
      <c r="J192" s="103"/>
      <c r="K192" s="103"/>
      <c r="L192" s="103"/>
      <c r="M192" s="103"/>
      <c r="N192" s="103"/>
      <c r="O192" s="103"/>
      <c r="P192" s="103"/>
      <c r="Q192" s="103"/>
      <c r="R192" s="103"/>
      <c r="S192" s="127"/>
      <c r="T192" s="103"/>
      <c r="U192" s="103"/>
      <c r="V192" s="103"/>
      <c r="W192" s="103"/>
      <c r="X192" s="103"/>
      <c r="Y192" s="103"/>
      <c r="Z192" s="103"/>
      <c r="AA192" s="103"/>
      <c r="AB192" s="103"/>
      <c r="AC192" s="103"/>
    </row>
    <row r="193" spans="1:29" ht="14.25" x14ac:dyDescent="0.2">
      <c r="A193" s="103"/>
      <c r="B193" s="103"/>
      <c r="C193" s="103"/>
      <c r="D193" s="103"/>
      <c r="E193" s="103"/>
      <c r="F193" s="103"/>
      <c r="G193" s="103"/>
      <c r="H193" s="103"/>
      <c r="I193" s="103"/>
      <c r="J193" s="103"/>
      <c r="K193" s="103"/>
      <c r="L193" s="103"/>
      <c r="M193" s="103"/>
      <c r="N193" s="103"/>
      <c r="O193" s="103"/>
      <c r="P193" s="103"/>
      <c r="Q193" s="103"/>
      <c r="R193" s="103"/>
      <c r="S193" s="127"/>
      <c r="T193" s="103"/>
      <c r="U193" s="103"/>
      <c r="V193" s="103"/>
      <c r="W193" s="103"/>
      <c r="X193" s="103"/>
      <c r="Y193" s="103"/>
      <c r="Z193" s="103"/>
      <c r="AA193" s="103"/>
      <c r="AB193" s="103"/>
      <c r="AC193" s="103"/>
    </row>
    <row r="194" spans="1:29" ht="14.25" x14ac:dyDescent="0.2">
      <c r="A194" s="103"/>
      <c r="B194" s="103"/>
      <c r="C194" s="103"/>
      <c r="D194" s="103"/>
      <c r="E194" s="103"/>
      <c r="F194" s="103"/>
      <c r="G194" s="103"/>
      <c r="H194" s="103"/>
      <c r="I194" s="103"/>
      <c r="J194" s="103"/>
      <c r="K194" s="103"/>
      <c r="L194" s="103"/>
      <c r="M194" s="103"/>
      <c r="N194" s="103"/>
      <c r="O194" s="103"/>
      <c r="P194" s="103"/>
      <c r="Q194" s="103"/>
      <c r="R194" s="103"/>
      <c r="S194" s="127"/>
      <c r="T194" s="103"/>
      <c r="U194" s="103"/>
      <c r="V194" s="103"/>
      <c r="W194" s="103"/>
      <c r="X194" s="103"/>
      <c r="Y194" s="103"/>
      <c r="Z194" s="103"/>
      <c r="AA194" s="103"/>
      <c r="AB194" s="103"/>
      <c r="AC194" s="103"/>
    </row>
    <row r="195" spans="1:29" ht="14.25" x14ac:dyDescent="0.2">
      <c r="A195" s="103"/>
      <c r="B195" s="103"/>
      <c r="C195" s="103"/>
      <c r="D195" s="103"/>
      <c r="E195" s="103"/>
      <c r="F195" s="103"/>
      <c r="G195" s="103"/>
      <c r="H195" s="103"/>
      <c r="I195" s="103"/>
      <c r="J195" s="103"/>
      <c r="K195" s="103"/>
      <c r="L195" s="103"/>
      <c r="M195" s="103"/>
      <c r="N195" s="103"/>
      <c r="O195" s="103"/>
      <c r="P195" s="103"/>
      <c r="Q195" s="103"/>
      <c r="R195" s="103"/>
      <c r="S195" s="127"/>
      <c r="T195" s="103"/>
      <c r="U195" s="103"/>
      <c r="V195" s="103"/>
      <c r="W195" s="103"/>
      <c r="X195" s="103"/>
      <c r="Y195" s="103"/>
      <c r="Z195" s="103"/>
      <c r="AA195" s="103"/>
      <c r="AB195" s="103"/>
      <c r="AC195" s="103"/>
    </row>
    <row r="196" spans="1:29" ht="14.25" x14ac:dyDescent="0.2">
      <c r="A196" s="103"/>
      <c r="B196" s="103"/>
      <c r="C196" s="103"/>
      <c r="D196" s="103"/>
      <c r="E196" s="103"/>
      <c r="F196" s="103"/>
      <c r="G196" s="103"/>
      <c r="H196" s="103"/>
      <c r="I196" s="103"/>
      <c r="J196" s="103"/>
      <c r="K196" s="103"/>
      <c r="L196" s="103"/>
      <c r="M196" s="103"/>
      <c r="N196" s="103"/>
      <c r="O196" s="103"/>
      <c r="P196" s="103"/>
      <c r="Q196" s="103"/>
      <c r="R196" s="103"/>
      <c r="S196" s="127"/>
      <c r="T196" s="103"/>
      <c r="U196" s="103"/>
      <c r="V196" s="103"/>
      <c r="W196" s="103"/>
      <c r="X196" s="103"/>
      <c r="Y196" s="103"/>
      <c r="Z196" s="103"/>
      <c r="AA196" s="103"/>
      <c r="AB196" s="103"/>
      <c r="AC196" s="103"/>
    </row>
    <row r="197" spans="1:29" ht="14.25" x14ac:dyDescent="0.2">
      <c r="A197" s="103"/>
      <c r="B197" s="103"/>
      <c r="C197" s="103"/>
      <c r="D197" s="103"/>
      <c r="E197" s="103"/>
      <c r="F197" s="103"/>
      <c r="G197" s="103"/>
      <c r="H197" s="103"/>
      <c r="I197" s="103"/>
      <c r="J197" s="103"/>
      <c r="K197" s="103"/>
      <c r="L197" s="103"/>
      <c r="M197" s="103"/>
      <c r="N197" s="103"/>
      <c r="O197" s="103"/>
      <c r="P197" s="103"/>
      <c r="Q197" s="103"/>
      <c r="R197" s="103"/>
      <c r="S197" s="127"/>
      <c r="T197" s="103"/>
      <c r="U197" s="103"/>
      <c r="V197" s="103"/>
      <c r="W197" s="103"/>
      <c r="X197" s="103"/>
      <c r="Y197" s="103"/>
      <c r="Z197" s="103"/>
      <c r="AA197" s="103"/>
      <c r="AB197" s="103"/>
      <c r="AC197" s="103"/>
    </row>
    <row r="198" spans="1:29" ht="14.25" x14ac:dyDescent="0.2">
      <c r="A198" s="103"/>
      <c r="B198" s="103"/>
      <c r="C198" s="103"/>
      <c r="D198" s="103"/>
      <c r="E198" s="103"/>
      <c r="F198" s="103"/>
      <c r="G198" s="103"/>
      <c r="H198" s="103"/>
      <c r="I198" s="103"/>
      <c r="J198" s="103"/>
      <c r="K198" s="103"/>
      <c r="L198" s="103"/>
      <c r="M198" s="103"/>
      <c r="N198" s="103"/>
      <c r="O198" s="103"/>
      <c r="P198" s="103"/>
      <c r="Q198" s="103"/>
      <c r="R198" s="103"/>
      <c r="S198" s="127"/>
      <c r="T198" s="103"/>
      <c r="U198" s="103"/>
      <c r="V198" s="103"/>
      <c r="W198" s="103"/>
      <c r="X198" s="103"/>
      <c r="Y198" s="103"/>
      <c r="Z198" s="103"/>
      <c r="AA198" s="103"/>
      <c r="AB198" s="103"/>
      <c r="AC198" s="103"/>
    </row>
    <row r="199" spans="1:29" ht="14.25" x14ac:dyDescent="0.2">
      <c r="A199" s="103"/>
      <c r="B199" s="103"/>
      <c r="C199" s="103"/>
      <c r="D199" s="103"/>
      <c r="E199" s="103"/>
      <c r="F199" s="103"/>
      <c r="G199" s="103"/>
      <c r="H199" s="103"/>
      <c r="I199" s="103"/>
      <c r="J199" s="103"/>
      <c r="K199" s="103"/>
      <c r="L199" s="103"/>
      <c r="M199" s="103"/>
      <c r="N199" s="103"/>
      <c r="O199" s="103"/>
      <c r="P199" s="103"/>
      <c r="Q199" s="103"/>
      <c r="R199" s="103"/>
      <c r="S199" s="127"/>
      <c r="T199" s="103"/>
      <c r="U199" s="103"/>
      <c r="V199" s="103"/>
      <c r="W199" s="103"/>
      <c r="X199" s="103"/>
      <c r="Y199" s="103"/>
      <c r="Z199" s="103"/>
      <c r="AA199" s="103"/>
      <c r="AB199" s="103"/>
      <c r="AC199" s="103"/>
    </row>
    <row r="200" spans="1:29" ht="14.25" x14ac:dyDescent="0.2">
      <c r="A200" s="103"/>
      <c r="B200" s="103"/>
      <c r="C200" s="103"/>
      <c r="D200" s="103"/>
      <c r="E200" s="103"/>
      <c r="F200" s="103"/>
      <c r="G200" s="103"/>
      <c r="H200" s="103"/>
      <c r="I200" s="103"/>
      <c r="J200" s="103"/>
      <c r="K200" s="103"/>
      <c r="L200" s="103"/>
      <c r="M200" s="103"/>
      <c r="N200" s="103"/>
      <c r="O200" s="103"/>
      <c r="P200" s="103"/>
      <c r="Q200" s="103"/>
      <c r="R200" s="103"/>
      <c r="S200" s="127"/>
      <c r="T200" s="103"/>
      <c r="U200" s="103"/>
      <c r="V200" s="103"/>
      <c r="W200" s="103"/>
      <c r="X200" s="103"/>
      <c r="Y200" s="103"/>
      <c r="Z200" s="103"/>
      <c r="AA200" s="103"/>
      <c r="AB200" s="103"/>
      <c r="AC200" s="103"/>
    </row>
    <row r="201" spans="1:29" ht="14.25" x14ac:dyDescent="0.2">
      <c r="A201" s="103"/>
      <c r="B201" s="103"/>
      <c r="C201" s="103"/>
      <c r="D201" s="103"/>
      <c r="E201" s="103"/>
      <c r="F201" s="103"/>
      <c r="G201" s="103"/>
      <c r="H201" s="103"/>
      <c r="I201" s="103"/>
      <c r="J201" s="103"/>
      <c r="K201" s="103"/>
      <c r="L201" s="103"/>
      <c r="M201" s="103"/>
      <c r="N201" s="103"/>
      <c r="O201" s="103"/>
      <c r="P201" s="103"/>
      <c r="Q201" s="103"/>
      <c r="R201" s="103"/>
      <c r="S201" s="127"/>
      <c r="T201" s="103"/>
      <c r="U201" s="103"/>
      <c r="V201" s="103"/>
      <c r="W201" s="103"/>
      <c r="X201" s="103"/>
      <c r="Y201" s="103"/>
      <c r="Z201" s="103"/>
      <c r="AA201" s="103"/>
      <c r="AB201" s="103"/>
      <c r="AC201" s="103"/>
    </row>
    <row r="202" spans="1:29" ht="14.25" x14ac:dyDescent="0.2">
      <c r="A202" s="103"/>
      <c r="B202" s="103"/>
      <c r="C202" s="103"/>
      <c r="D202" s="103"/>
      <c r="E202" s="103"/>
      <c r="F202" s="103"/>
      <c r="G202" s="103"/>
      <c r="H202" s="103"/>
      <c r="I202" s="103"/>
      <c r="J202" s="103"/>
      <c r="K202" s="103"/>
      <c r="L202" s="103"/>
      <c r="M202" s="103"/>
      <c r="N202" s="103"/>
      <c r="O202" s="103"/>
      <c r="P202" s="103"/>
      <c r="Q202" s="103"/>
      <c r="R202" s="103"/>
      <c r="S202" s="127"/>
      <c r="T202" s="103"/>
      <c r="U202" s="103"/>
      <c r="V202" s="103"/>
      <c r="W202" s="103"/>
      <c r="X202" s="103"/>
      <c r="Y202" s="103"/>
      <c r="Z202" s="103"/>
      <c r="AA202" s="103"/>
      <c r="AB202" s="103"/>
      <c r="AC202" s="103"/>
    </row>
    <row r="203" spans="1:29" ht="14.25" x14ac:dyDescent="0.2">
      <c r="A203" s="103"/>
      <c r="B203" s="103"/>
      <c r="C203" s="103"/>
      <c r="D203" s="103"/>
      <c r="E203" s="103"/>
      <c r="F203" s="103"/>
      <c r="G203" s="103"/>
      <c r="H203" s="103"/>
      <c r="I203" s="103"/>
      <c r="J203" s="103"/>
      <c r="K203" s="103"/>
      <c r="L203" s="103"/>
      <c r="M203" s="103"/>
      <c r="N203" s="103"/>
      <c r="O203" s="103"/>
      <c r="P203" s="103"/>
      <c r="Q203" s="103"/>
      <c r="R203" s="103"/>
      <c r="S203" s="127"/>
      <c r="T203" s="103"/>
      <c r="U203" s="103"/>
      <c r="V203" s="103"/>
      <c r="W203" s="103"/>
      <c r="X203" s="103"/>
      <c r="Y203" s="103"/>
      <c r="Z203" s="103"/>
      <c r="AA203" s="103"/>
      <c r="AB203" s="103"/>
      <c r="AC203" s="103"/>
    </row>
    <row r="204" spans="1:29" ht="14.25" x14ac:dyDescent="0.2">
      <c r="A204" s="103"/>
      <c r="B204" s="103"/>
      <c r="C204" s="103"/>
      <c r="D204" s="103"/>
      <c r="E204" s="103"/>
      <c r="F204" s="103"/>
      <c r="G204" s="103"/>
      <c r="H204" s="103"/>
      <c r="I204" s="103"/>
      <c r="J204" s="103"/>
      <c r="K204" s="103"/>
      <c r="L204" s="103"/>
      <c r="M204" s="103"/>
      <c r="N204" s="103"/>
      <c r="O204" s="103"/>
      <c r="P204" s="103"/>
      <c r="Q204" s="103"/>
      <c r="R204" s="103"/>
      <c r="S204" s="127"/>
      <c r="T204" s="103"/>
      <c r="U204" s="103"/>
      <c r="V204" s="103"/>
      <c r="W204" s="103"/>
      <c r="X204" s="103"/>
      <c r="Y204" s="103"/>
      <c r="Z204" s="103"/>
      <c r="AA204" s="103"/>
      <c r="AB204" s="103"/>
      <c r="AC204" s="103"/>
    </row>
    <row r="205" spans="1:29" ht="14.25" x14ac:dyDescent="0.2">
      <c r="A205" s="103"/>
      <c r="B205" s="103"/>
      <c r="C205" s="103"/>
      <c r="D205" s="103"/>
      <c r="E205" s="103"/>
      <c r="F205" s="103"/>
      <c r="G205" s="103"/>
      <c r="H205" s="103"/>
      <c r="I205" s="103"/>
      <c r="J205" s="103"/>
      <c r="K205" s="103"/>
      <c r="L205" s="103"/>
      <c r="M205" s="103"/>
      <c r="N205" s="103"/>
      <c r="O205" s="103"/>
      <c r="P205" s="103"/>
      <c r="Q205" s="103"/>
      <c r="R205" s="103"/>
      <c r="S205" s="127"/>
      <c r="T205" s="103"/>
      <c r="U205" s="103"/>
      <c r="V205" s="103"/>
      <c r="W205" s="103"/>
      <c r="X205" s="103"/>
      <c r="Y205" s="103"/>
      <c r="Z205" s="103"/>
      <c r="AA205" s="103"/>
      <c r="AB205" s="103"/>
      <c r="AC205" s="103"/>
    </row>
    <row r="206" spans="1:29" ht="14.25" x14ac:dyDescent="0.2">
      <c r="A206" s="103"/>
      <c r="B206" s="103"/>
      <c r="C206" s="103"/>
      <c r="D206" s="103"/>
      <c r="E206" s="103"/>
      <c r="F206" s="103"/>
      <c r="G206" s="103"/>
      <c r="H206" s="103"/>
      <c r="I206" s="103"/>
      <c r="J206" s="103"/>
      <c r="K206" s="103"/>
      <c r="L206" s="103"/>
      <c r="M206" s="103"/>
      <c r="N206" s="103"/>
      <c r="O206" s="103"/>
      <c r="P206" s="103"/>
      <c r="Q206" s="103"/>
      <c r="R206" s="103"/>
      <c r="S206" s="127"/>
      <c r="T206" s="103"/>
      <c r="U206" s="103"/>
      <c r="V206" s="103"/>
      <c r="W206" s="103"/>
      <c r="X206" s="103"/>
      <c r="Y206" s="103"/>
      <c r="Z206" s="103"/>
      <c r="AA206" s="103"/>
      <c r="AB206" s="103"/>
      <c r="AC206" s="103"/>
    </row>
    <row r="207" spans="1:29" ht="14.25" x14ac:dyDescent="0.2">
      <c r="A207" s="103"/>
      <c r="B207" s="103"/>
      <c r="C207" s="103"/>
      <c r="D207" s="103"/>
      <c r="E207" s="103"/>
      <c r="F207" s="103"/>
      <c r="G207" s="103"/>
      <c r="H207" s="103"/>
      <c r="I207" s="103"/>
      <c r="J207" s="103"/>
      <c r="K207" s="103"/>
      <c r="L207" s="103"/>
      <c r="M207" s="103"/>
      <c r="N207" s="103"/>
      <c r="O207" s="103"/>
      <c r="P207" s="103"/>
      <c r="Q207" s="103"/>
      <c r="R207" s="103"/>
      <c r="S207" s="127"/>
      <c r="T207" s="103"/>
      <c r="U207" s="103"/>
      <c r="V207" s="103"/>
      <c r="W207" s="103"/>
      <c r="X207" s="103"/>
      <c r="Y207" s="103"/>
      <c r="Z207" s="103"/>
      <c r="AA207" s="103"/>
      <c r="AB207" s="103"/>
      <c r="AC207" s="103"/>
    </row>
    <row r="208" spans="1:29" ht="14.25" x14ac:dyDescent="0.2">
      <c r="A208" s="103"/>
      <c r="B208" s="103"/>
      <c r="C208" s="103"/>
      <c r="D208" s="103"/>
      <c r="E208" s="103"/>
      <c r="F208" s="103"/>
      <c r="G208" s="103"/>
      <c r="H208" s="103"/>
      <c r="I208" s="103"/>
      <c r="J208" s="103"/>
      <c r="K208" s="103"/>
      <c r="L208" s="103"/>
      <c r="M208" s="103"/>
      <c r="N208" s="103"/>
      <c r="O208" s="103"/>
      <c r="P208" s="103"/>
      <c r="Q208" s="103"/>
      <c r="R208" s="103"/>
      <c r="S208" s="127"/>
      <c r="T208" s="103"/>
      <c r="U208" s="103"/>
      <c r="V208" s="103"/>
      <c r="W208" s="103"/>
      <c r="X208" s="103"/>
      <c r="Y208" s="103"/>
      <c r="Z208" s="103"/>
      <c r="AA208" s="103"/>
      <c r="AB208" s="103"/>
      <c r="AC208" s="103"/>
    </row>
    <row r="209" spans="1:29" ht="14.25" x14ac:dyDescent="0.2">
      <c r="A209" s="103"/>
      <c r="B209" s="103"/>
      <c r="C209" s="103"/>
      <c r="D209" s="103"/>
      <c r="E209" s="103"/>
      <c r="F209" s="103"/>
      <c r="G209" s="103"/>
      <c r="H209" s="103"/>
      <c r="I209" s="103"/>
      <c r="J209" s="103"/>
      <c r="K209" s="103"/>
      <c r="L209" s="103"/>
      <c r="M209" s="103"/>
      <c r="N209" s="103"/>
      <c r="O209" s="103"/>
      <c r="P209" s="103"/>
      <c r="Q209" s="103"/>
      <c r="R209" s="103"/>
      <c r="S209" s="127"/>
      <c r="T209" s="103"/>
      <c r="U209" s="103"/>
      <c r="V209" s="103"/>
      <c r="W209" s="103"/>
      <c r="X209" s="103"/>
      <c r="Y209" s="103"/>
      <c r="Z209" s="103"/>
      <c r="AA209" s="103"/>
      <c r="AB209" s="103"/>
      <c r="AC209" s="103"/>
    </row>
    <row r="210" spans="1:29" ht="14.25" x14ac:dyDescent="0.2">
      <c r="A210" s="103"/>
      <c r="B210" s="103"/>
      <c r="C210" s="103"/>
      <c r="D210" s="103"/>
      <c r="E210" s="103"/>
      <c r="F210" s="103"/>
      <c r="G210" s="103"/>
      <c r="H210" s="103"/>
      <c r="I210" s="103"/>
      <c r="J210" s="103"/>
      <c r="K210" s="103"/>
      <c r="L210" s="103"/>
      <c r="M210" s="103"/>
      <c r="N210" s="103"/>
      <c r="O210" s="103"/>
      <c r="P210" s="103"/>
      <c r="Q210" s="103"/>
      <c r="R210" s="103"/>
      <c r="S210" s="127"/>
      <c r="T210" s="103"/>
      <c r="U210" s="103"/>
      <c r="V210" s="103"/>
      <c r="W210" s="103"/>
      <c r="X210" s="103"/>
      <c r="Y210" s="103"/>
      <c r="Z210" s="103"/>
      <c r="AA210" s="103"/>
      <c r="AB210" s="103"/>
      <c r="AC210" s="103"/>
    </row>
    <row r="211" spans="1:29" ht="14.25" x14ac:dyDescent="0.2">
      <c r="A211" s="103"/>
      <c r="B211" s="103"/>
      <c r="C211" s="103"/>
      <c r="D211" s="103"/>
      <c r="E211" s="103"/>
      <c r="F211" s="103"/>
      <c r="G211" s="103"/>
      <c r="H211" s="103"/>
      <c r="I211" s="103"/>
      <c r="J211" s="103"/>
      <c r="K211" s="103"/>
      <c r="L211" s="103"/>
      <c r="M211" s="103"/>
      <c r="N211" s="103"/>
      <c r="O211" s="103"/>
      <c r="P211" s="103"/>
      <c r="Q211" s="103"/>
      <c r="R211" s="103"/>
      <c r="S211" s="127"/>
      <c r="T211" s="103"/>
      <c r="U211" s="103"/>
      <c r="V211" s="103"/>
      <c r="W211" s="103"/>
      <c r="X211" s="103"/>
      <c r="Y211" s="103"/>
      <c r="Z211" s="103"/>
      <c r="AA211" s="103"/>
      <c r="AB211" s="103"/>
      <c r="AC211" s="103"/>
    </row>
    <row r="212" spans="1:29" ht="14.25" x14ac:dyDescent="0.2">
      <c r="A212" s="103"/>
      <c r="B212" s="103"/>
      <c r="C212" s="103"/>
      <c r="D212" s="103"/>
      <c r="E212" s="103"/>
      <c r="F212" s="103"/>
      <c r="G212" s="103"/>
      <c r="H212" s="103"/>
      <c r="I212" s="103"/>
      <c r="J212" s="103"/>
      <c r="K212" s="103"/>
      <c r="L212" s="103"/>
      <c r="M212" s="103"/>
      <c r="N212" s="103"/>
      <c r="O212" s="103"/>
      <c r="P212" s="103"/>
      <c r="Q212" s="103"/>
      <c r="R212" s="103"/>
      <c r="S212" s="127"/>
      <c r="T212" s="103"/>
      <c r="U212" s="103"/>
      <c r="V212" s="103"/>
      <c r="W212" s="103"/>
      <c r="X212" s="103"/>
      <c r="Y212" s="103"/>
      <c r="Z212" s="103"/>
      <c r="AA212" s="103"/>
      <c r="AB212" s="103"/>
      <c r="AC212" s="103"/>
    </row>
    <row r="213" spans="1:29" ht="14.25" x14ac:dyDescent="0.2">
      <c r="A213" s="103"/>
      <c r="B213" s="103"/>
      <c r="C213" s="103"/>
      <c r="D213" s="103"/>
      <c r="E213" s="103"/>
      <c r="F213" s="103"/>
      <c r="G213" s="103"/>
      <c r="H213" s="103"/>
      <c r="I213" s="103"/>
      <c r="J213" s="103"/>
      <c r="K213" s="103"/>
      <c r="L213" s="103"/>
      <c r="M213" s="103"/>
      <c r="N213" s="103"/>
      <c r="O213" s="103"/>
      <c r="P213" s="103"/>
      <c r="Q213" s="103"/>
      <c r="R213" s="103"/>
      <c r="S213" s="127"/>
      <c r="T213" s="103"/>
      <c r="U213" s="103"/>
      <c r="V213" s="103"/>
      <c r="W213" s="103"/>
      <c r="X213" s="103"/>
      <c r="Y213" s="103"/>
      <c r="Z213" s="103"/>
      <c r="AA213" s="103"/>
      <c r="AB213" s="103"/>
      <c r="AC213" s="103"/>
    </row>
    <row r="214" spans="1:29" ht="14.25" x14ac:dyDescent="0.2">
      <c r="A214" s="103"/>
      <c r="B214" s="103"/>
      <c r="C214" s="103"/>
      <c r="D214" s="103"/>
      <c r="E214" s="103"/>
      <c r="F214" s="103"/>
      <c r="G214" s="103"/>
      <c r="H214" s="103"/>
      <c r="I214" s="103"/>
      <c r="J214" s="103"/>
      <c r="K214" s="103"/>
      <c r="L214" s="103"/>
      <c r="M214" s="103"/>
      <c r="N214" s="103"/>
      <c r="O214" s="103"/>
      <c r="P214" s="103"/>
      <c r="Q214" s="103"/>
      <c r="R214" s="103"/>
      <c r="S214" s="127"/>
      <c r="T214" s="103"/>
      <c r="U214" s="103"/>
      <c r="V214" s="103"/>
      <c r="W214" s="103"/>
      <c r="X214" s="103"/>
      <c r="Y214" s="103"/>
      <c r="Z214" s="103"/>
      <c r="AA214" s="103"/>
      <c r="AB214" s="103"/>
      <c r="AC214" s="103"/>
    </row>
    <row r="215" spans="1:29" ht="14.25" x14ac:dyDescent="0.2">
      <c r="A215" s="103"/>
      <c r="B215" s="103"/>
      <c r="C215" s="103"/>
      <c r="D215" s="103"/>
      <c r="E215" s="103"/>
      <c r="F215" s="103"/>
      <c r="G215" s="103"/>
      <c r="H215" s="103"/>
      <c r="I215" s="103"/>
      <c r="J215" s="103"/>
      <c r="K215" s="103"/>
      <c r="L215" s="103"/>
      <c r="M215" s="103"/>
      <c r="N215" s="103"/>
      <c r="O215" s="103"/>
      <c r="P215" s="103"/>
      <c r="Q215" s="103"/>
      <c r="R215" s="103"/>
      <c r="S215" s="127"/>
      <c r="T215" s="103"/>
      <c r="U215" s="103"/>
      <c r="V215" s="103"/>
      <c r="W215" s="103"/>
      <c r="X215" s="103"/>
      <c r="Y215" s="103"/>
      <c r="Z215" s="103"/>
      <c r="AA215" s="103"/>
      <c r="AB215" s="103"/>
      <c r="AC215" s="103"/>
    </row>
    <row r="216" spans="1:29" ht="14.25" x14ac:dyDescent="0.2">
      <c r="A216" s="103"/>
      <c r="B216" s="103"/>
      <c r="C216" s="103"/>
      <c r="D216" s="103"/>
      <c r="E216" s="103"/>
      <c r="F216" s="103"/>
      <c r="G216" s="103"/>
      <c r="H216" s="103"/>
      <c r="I216" s="103"/>
      <c r="J216" s="103"/>
      <c r="K216" s="103"/>
      <c r="L216" s="103"/>
      <c r="M216" s="103"/>
      <c r="N216" s="103"/>
      <c r="O216" s="103"/>
      <c r="P216" s="103"/>
      <c r="Q216" s="103"/>
      <c r="R216" s="103"/>
      <c r="S216" s="127"/>
      <c r="T216" s="103"/>
      <c r="U216" s="103"/>
      <c r="V216" s="103"/>
      <c r="W216" s="103"/>
      <c r="X216" s="103"/>
      <c r="Y216" s="103"/>
      <c r="Z216" s="103"/>
      <c r="AA216" s="103"/>
      <c r="AB216" s="103"/>
      <c r="AC216" s="103"/>
    </row>
    <row r="217" spans="1:29" ht="14.25" x14ac:dyDescent="0.2">
      <c r="A217" s="103"/>
      <c r="B217" s="103"/>
      <c r="C217" s="103"/>
      <c r="D217" s="103"/>
      <c r="E217" s="103"/>
      <c r="F217" s="103"/>
      <c r="G217" s="103"/>
      <c r="H217" s="103"/>
      <c r="I217" s="103"/>
      <c r="J217" s="103"/>
      <c r="K217" s="103"/>
      <c r="L217" s="103"/>
      <c r="M217" s="103"/>
      <c r="N217" s="103"/>
      <c r="O217" s="103"/>
      <c r="P217" s="103"/>
      <c r="Q217" s="103"/>
      <c r="R217" s="103"/>
      <c r="S217" s="127"/>
      <c r="T217" s="103"/>
      <c r="U217" s="103"/>
      <c r="V217" s="103"/>
      <c r="W217" s="103"/>
      <c r="X217" s="103"/>
      <c r="Y217" s="103"/>
      <c r="Z217" s="103"/>
      <c r="AA217" s="103"/>
      <c r="AB217" s="103"/>
      <c r="AC217" s="103"/>
    </row>
    <row r="218" spans="1:29" ht="14.25" x14ac:dyDescent="0.2">
      <c r="A218" s="103"/>
      <c r="B218" s="103"/>
      <c r="C218" s="103"/>
      <c r="D218" s="103"/>
      <c r="E218" s="103"/>
      <c r="F218" s="103"/>
      <c r="G218" s="103"/>
      <c r="H218" s="103"/>
      <c r="I218" s="103"/>
      <c r="J218" s="103"/>
      <c r="K218" s="103"/>
      <c r="L218" s="103"/>
      <c r="M218" s="103"/>
      <c r="N218" s="103"/>
      <c r="O218" s="103"/>
      <c r="P218" s="103"/>
      <c r="Q218" s="103"/>
      <c r="R218" s="103"/>
      <c r="S218" s="127"/>
      <c r="T218" s="103"/>
      <c r="U218" s="103"/>
      <c r="V218" s="103"/>
      <c r="W218" s="103"/>
      <c r="X218" s="103"/>
      <c r="Y218" s="103"/>
      <c r="Z218" s="103"/>
      <c r="AA218" s="103"/>
      <c r="AB218" s="103"/>
      <c r="AC218" s="103"/>
    </row>
    <row r="219" spans="1:29" ht="14.25" x14ac:dyDescent="0.2">
      <c r="A219" s="103"/>
      <c r="B219" s="103"/>
      <c r="C219" s="103"/>
      <c r="D219" s="103"/>
      <c r="E219" s="103"/>
      <c r="F219" s="103"/>
      <c r="G219" s="103"/>
      <c r="H219" s="103"/>
      <c r="I219" s="103"/>
      <c r="J219" s="103"/>
      <c r="K219" s="103"/>
      <c r="L219" s="103"/>
      <c r="M219" s="103"/>
      <c r="N219" s="103"/>
      <c r="O219" s="103"/>
      <c r="P219" s="103"/>
      <c r="Q219" s="103"/>
      <c r="R219" s="103"/>
      <c r="S219" s="127"/>
      <c r="T219" s="103"/>
      <c r="U219" s="103"/>
      <c r="V219" s="103"/>
      <c r="W219" s="103"/>
      <c r="X219" s="103"/>
      <c r="Y219" s="103"/>
      <c r="Z219" s="103"/>
      <c r="AA219" s="103"/>
      <c r="AB219" s="103"/>
      <c r="AC219" s="103"/>
    </row>
    <row r="220" spans="1:29" ht="14.25" x14ac:dyDescent="0.2">
      <c r="A220" s="103"/>
      <c r="B220" s="103"/>
      <c r="C220" s="103"/>
      <c r="D220" s="103"/>
      <c r="E220" s="103"/>
      <c r="F220" s="103"/>
      <c r="G220" s="103"/>
      <c r="H220" s="103"/>
      <c r="I220" s="103"/>
      <c r="J220" s="103"/>
      <c r="K220" s="103"/>
      <c r="L220" s="103"/>
      <c r="M220" s="103"/>
      <c r="N220" s="103"/>
      <c r="O220" s="103"/>
      <c r="P220" s="103"/>
      <c r="Q220" s="103"/>
      <c r="R220" s="103"/>
      <c r="S220" s="127"/>
      <c r="T220" s="103"/>
      <c r="U220" s="103"/>
      <c r="V220" s="103"/>
      <c r="W220" s="103"/>
      <c r="X220" s="103"/>
      <c r="Y220" s="103"/>
      <c r="Z220" s="103"/>
      <c r="AA220" s="103"/>
      <c r="AB220" s="103"/>
      <c r="AC220" s="103"/>
    </row>
    <row r="221" spans="1:29" ht="14.25" x14ac:dyDescent="0.2">
      <c r="A221" s="103"/>
      <c r="B221" s="103"/>
      <c r="C221" s="103"/>
      <c r="D221" s="103"/>
      <c r="E221" s="103"/>
      <c r="F221" s="103"/>
      <c r="G221" s="103"/>
      <c r="H221" s="103"/>
      <c r="I221" s="103"/>
      <c r="J221" s="103"/>
      <c r="K221" s="103"/>
      <c r="L221" s="103"/>
      <c r="M221" s="103"/>
      <c r="N221" s="103"/>
      <c r="O221" s="103"/>
      <c r="P221" s="103"/>
      <c r="Q221" s="103"/>
      <c r="R221" s="103"/>
      <c r="S221" s="127"/>
      <c r="T221" s="103"/>
      <c r="U221" s="103"/>
      <c r="V221" s="103"/>
      <c r="W221" s="103"/>
      <c r="X221" s="103"/>
      <c r="Y221" s="103"/>
      <c r="Z221" s="103"/>
      <c r="AA221" s="103"/>
      <c r="AB221" s="103"/>
      <c r="AC221" s="103"/>
    </row>
    <row r="222" spans="1:29" ht="14.25" x14ac:dyDescent="0.2">
      <c r="A222" s="103"/>
      <c r="B222" s="103"/>
      <c r="C222" s="103"/>
      <c r="D222" s="103"/>
      <c r="E222" s="103"/>
      <c r="F222" s="103"/>
      <c r="G222" s="103"/>
      <c r="H222" s="103"/>
      <c r="I222" s="103"/>
      <c r="J222" s="103"/>
      <c r="K222" s="103"/>
      <c r="L222" s="103"/>
      <c r="M222" s="103"/>
      <c r="N222" s="103"/>
      <c r="O222" s="103"/>
      <c r="P222" s="103"/>
      <c r="Q222" s="103"/>
      <c r="R222" s="103"/>
      <c r="S222" s="127"/>
      <c r="T222" s="103"/>
      <c r="U222" s="103"/>
      <c r="V222" s="103"/>
      <c r="W222" s="103"/>
      <c r="X222" s="103"/>
      <c r="Y222" s="103"/>
      <c r="Z222" s="103"/>
      <c r="AA222" s="103"/>
      <c r="AB222" s="103"/>
      <c r="AC222" s="103"/>
    </row>
    <row r="223" spans="1:29" ht="14.25" x14ac:dyDescent="0.2">
      <c r="A223" s="103"/>
      <c r="B223" s="103"/>
      <c r="C223" s="103"/>
      <c r="D223" s="103"/>
      <c r="E223" s="103"/>
      <c r="F223" s="103"/>
      <c r="G223" s="103"/>
      <c r="H223" s="103"/>
      <c r="I223" s="103"/>
      <c r="J223" s="103"/>
      <c r="K223" s="103"/>
      <c r="L223" s="103"/>
      <c r="M223" s="103"/>
      <c r="N223" s="103"/>
      <c r="O223" s="103"/>
      <c r="P223" s="103"/>
      <c r="Q223" s="103"/>
      <c r="R223" s="103"/>
      <c r="S223" s="127"/>
      <c r="T223" s="103"/>
      <c r="U223" s="103"/>
      <c r="V223" s="103"/>
      <c r="W223" s="103"/>
      <c r="X223" s="103"/>
      <c r="Y223" s="103"/>
      <c r="Z223" s="103"/>
      <c r="AA223" s="103"/>
      <c r="AB223" s="103"/>
      <c r="AC223" s="103"/>
    </row>
    <row r="224" spans="1:29" ht="14.25" x14ac:dyDescent="0.2">
      <c r="A224" s="103"/>
      <c r="B224" s="103"/>
      <c r="C224" s="103"/>
      <c r="D224" s="103"/>
      <c r="E224" s="103"/>
      <c r="F224" s="103"/>
      <c r="G224" s="103"/>
      <c r="H224" s="103"/>
      <c r="I224" s="103"/>
      <c r="J224" s="103"/>
      <c r="K224" s="103"/>
      <c r="L224" s="103"/>
      <c r="M224" s="103"/>
      <c r="N224" s="103"/>
      <c r="O224" s="103"/>
      <c r="P224" s="103"/>
      <c r="Q224" s="103"/>
      <c r="R224" s="103"/>
      <c r="S224" s="127"/>
      <c r="T224" s="103"/>
      <c r="U224" s="103"/>
      <c r="V224" s="103"/>
      <c r="W224" s="103"/>
      <c r="X224" s="103"/>
      <c r="Y224" s="103"/>
      <c r="Z224" s="103"/>
      <c r="AA224" s="103"/>
      <c r="AB224" s="103"/>
      <c r="AC224" s="103"/>
    </row>
    <row r="225" spans="1:29" ht="14.25" x14ac:dyDescent="0.2">
      <c r="A225" s="103"/>
      <c r="B225" s="103"/>
      <c r="C225" s="103"/>
      <c r="D225" s="103"/>
      <c r="E225" s="103"/>
      <c r="F225" s="103"/>
      <c r="G225" s="103"/>
      <c r="H225" s="103"/>
      <c r="I225" s="103"/>
      <c r="J225" s="103"/>
      <c r="K225" s="103"/>
      <c r="L225" s="103"/>
      <c r="M225" s="103"/>
      <c r="N225" s="103"/>
      <c r="O225" s="103"/>
      <c r="P225" s="103"/>
      <c r="Q225" s="103"/>
      <c r="R225" s="103"/>
      <c r="S225" s="127"/>
      <c r="T225" s="103"/>
      <c r="U225" s="103"/>
      <c r="V225" s="103"/>
      <c r="W225" s="103"/>
      <c r="X225" s="103"/>
      <c r="Y225" s="103"/>
      <c r="Z225" s="103"/>
      <c r="AA225" s="103"/>
      <c r="AB225" s="103"/>
      <c r="AC225" s="103"/>
    </row>
    <row r="226" spans="1:29" ht="14.25" x14ac:dyDescent="0.2">
      <c r="A226" s="103"/>
      <c r="B226" s="103"/>
      <c r="C226" s="103"/>
      <c r="D226" s="103"/>
      <c r="E226" s="103"/>
      <c r="F226" s="103"/>
      <c r="G226" s="103"/>
      <c r="H226" s="103"/>
      <c r="I226" s="103"/>
      <c r="J226" s="103"/>
      <c r="K226" s="103"/>
      <c r="L226" s="103"/>
      <c r="M226" s="103"/>
      <c r="N226" s="103"/>
      <c r="O226" s="103"/>
      <c r="P226" s="103"/>
      <c r="Q226" s="103"/>
      <c r="R226" s="103"/>
      <c r="S226" s="127"/>
      <c r="T226" s="103"/>
      <c r="U226" s="103"/>
      <c r="V226" s="103"/>
      <c r="W226" s="103"/>
      <c r="X226" s="103"/>
      <c r="Y226" s="103"/>
      <c r="Z226" s="103"/>
      <c r="AA226" s="103"/>
      <c r="AB226" s="103"/>
      <c r="AC226" s="103"/>
    </row>
    <row r="227" spans="1:29" ht="14.25" x14ac:dyDescent="0.2">
      <c r="A227" s="103"/>
      <c r="B227" s="103"/>
      <c r="C227" s="103"/>
      <c r="D227" s="103"/>
      <c r="E227" s="103"/>
      <c r="F227" s="103"/>
      <c r="G227" s="103"/>
      <c r="H227" s="103"/>
      <c r="I227" s="103"/>
      <c r="J227" s="103"/>
      <c r="K227" s="103"/>
      <c r="L227" s="103"/>
      <c r="M227" s="103"/>
      <c r="N227" s="103"/>
      <c r="O227" s="103"/>
      <c r="P227" s="103"/>
      <c r="Q227" s="103"/>
      <c r="R227" s="103"/>
      <c r="S227" s="127"/>
      <c r="T227" s="103"/>
      <c r="U227" s="103"/>
      <c r="V227" s="103"/>
      <c r="W227" s="103"/>
      <c r="X227" s="103"/>
      <c r="Y227" s="103"/>
      <c r="Z227" s="103"/>
      <c r="AA227" s="103"/>
      <c r="AB227" s="103"/>
      <c r="AC227" s="103"/>
    </row>
    <row r="228" spans="1:29" ht="14.25" x14ac:dyDescent="0.2">
      <c r="A228" s="103"/>
      <c r="B228" s="103"/>
      <c r="C228" s="103"/>
      <c r="D228" s="103"/>
      <c r="E228" s="103"/>
      <c r="F228" s="103"/>
      <c r="G228" s="103"/>
      <c r="H228" s="103"/>
      <c r="I228" s="103"/>
      <c r="J228" s="103"/>
      <c r="K228" s="103"/>
      <c r="L228" s="103"/>
      <c r="M228" s="103"/>
      <c r="N228" s="103"/>
      <c r="O228" s="103"/>
      <c r="P228" s="103"/>
      <c r="Q228" s="103"/>
      <c r="R228" s="103"/>
      <c r="S228" s="127"/>
      <c r="T228" s="103"/>
      <c r="U228" s="103"/>
      <c r="V228" s="103"/>
      <c r="W228" s="103"/>
      <c r="X228" s="103"/>
      <c r="Y228" s="103"/>
      <c r="Z228" s="103"/>
      <c r="AA228" s="103"/>
      <c r="AB228" s="103"/>
      <c r="AC228" s="103"/>
    </row>
    <row r="229" spans="1:29" ht="14.25" x14ac:dyDescent="0.2">
      <c r="A229" s="103"/>
      <c r="B229" s="103"/>
      <c r="C229" s="103"/>
      <c r="D229" s="103"/>
      <c r="E229" s="103"/>
      <c r="F229" s="103"/>
      <c r="G229" s="103"/>
      <c r="H229" s="103"/>
      <c r="I229" s="103"/>
      <c r="J229" s="103"/>
      <c r="K229" s="103"/>
      <c r="L229" s="103"/>
      <c r="M229" s="103"/>
      <c r="N229" s="103"/>
      <c r="O229" s="103"/>
      <c r="P229" s="103"/>
      <c r="Q229" s="103"/>
      <c r="R229" s="103"/>
      <c r="S229" s="127"/>
      <c r="T229" s="103"/>
      <c r="U229" s="103"/>
      <c r="V229" s="103"/>
      <c r="W229" s="103"/>
      <c r="X229" s="103"/>
      <c r="Y229" s="103"/>
      <c r="Z229" s="103"/>
      <c r="AA229" s="103"/>
      <c r="AB229" s="103"/>
      <c r="AC229" s="103"/>
    </row>
    <row r="230" spans="1:29" ht="14.25" x14ac:dyDescent="0.2">
      <c r="A230" s="103"/>
      <c r="B230" s="103"/>
      <c r="C230" s="103"/>
      <c r="D230" s="103"/>
      <c r="E230" s="103"/>
      <c r="F230" s="103"/>
      <c r="G230" s="103"/>
      <c r="H230" s="103"/>
      <c r="I230" s="103"/>
      <c r="J230" s="103"/>
      <c r="K230" s="103"/>
      <c r="L230" s="103"/>
      <c r="M230" s="103"/>
      <c r="N230" s="103"/>
      <c r="O230" s="103"/>
      <c r="P230" s="103"/>
      <c r="Q230" s="103"/>
      <c r="R230" s="103"/>
      <c r="S230" s="127"/>
      <c r="T230" s="103"/>
      <c r="U230" s="103"/>
      <c r="V230" s="103"/>
      <c r="W230" s="103"/>
      <c r="X230" s="103"/>
      <c r="Y230" s="103"/>
      <c r="Z230" s="103"/>
      <c r="AA230" s="103"/>
      <c r="AB230" s="103"/>
      <c r="AC230" s="103"/>
    </row>
    <row r="231" spans="1:29" ht="14.25" x14ac:dyDescent="0.2">
      <c r="A231" s="103"/>
      <c r="B231" s="103"/>
      <c r="C231" s="103"/>
      <c r="D231" s="103"/>
      <c r="E231" s="103"/>
      <c r="F231" s="103"/>
      <c r="G231" s="103"/>
      <c r="H231" s="103"/>
      <c r="I231" s="103"/>
      <c r="J231" s="103"/>
      <c r="K231" s="103"/>
      <c r="L231" s="103"/>
      <c r="M231" s="103"/>
      <c r="N231" s="103"/>
      <c r="O231" s="103"/>
      <c r="P231" s="103"/>
      <c r="Q231" s="103"/>
      <c r="R231" s="103"/>
      <c r="S231" s="127"/>
      <c r="T231" s="103"/>
      <c r="U231" s="103"/>
      <c r="V231" s="103"/>
      <c r="W231" s="103"/>
      <c r="X231" s="103"/>
      <c r="Y231" s="103"/>
      <c r="Z231" s="103"/>
      <c r="AA231" s="103"/>
      <c r="AB231" s="103"/>
      <c r="AC231" s="103"/>
    </row>
    <row r="232" spans="1:29" ht="14.25" x14ac:dyDescent="0.2">
      <c r="A232" s="103"/>
      <c r="B232" s="103"/>
      <c r="C232" s="103"/>
      <c r="D232" s="103"/>
      <c r="E232" s="103"/>
      <c r="F232" s="103"/>
      <c r="G232" s="103"/>
      <c r="H232" s="103"/>
      <c r="I232" s="103"/>
      <c r="J232" s="103"/>
      <c r="K232" s="103"/>
      <c r="L232" s="103"/>
      <c r="M232" s="103"/>
      <c r="N232" s="103"/>
      <c r="O232" s="103"/>
      <c r="P232" s="103"/>
      <c r="Q232" s="103"/>
      <c r="R232" s="103"/>
      <c r="S232" s="127"/>
      <c r="T232" s="103"/>
      <c r="U232" s="103"/>
      <c r="V232" s="103"/>
      <c r="W232" s="103"/>
      <c r="X232" s="103"/>
      <c r="Y232" s="103"/>
      <c r="Z232" s="103"/>
      <c r="AA232" s="103"/>
      <c r="AB232" s="103"/>
      <c r="AC232" s="103"/>
    </row>
    <row r="233" spans="1:29" ht="14.25" x14ac:dyDescent="0.2">
      <c r="A233" s="103"/>
      <c r="B233" s="103"/>
      <c r="C233" s="103"/>
      <c r="D233" s="103"/>
      <c r="E233" s="103"/>
      <c r="F233" s="103"/>
      <c r="G233" s="103"/>
      <c r="H233" s="103"/>
      <c r="I233" s="103"/>
      <c r="J233" s="103"/>
      <c r="K233" s="103"/>
      <c r="L233" s="103"/>
      <c r="M233" s="103"/>
      <c r="N233" s="103"/>
      <c r="O233" s="103"/>
      <c r="P233" s="103"/>
      <c r="Q233" s="103"/>
      <c r="R233" s="103"/>
      <c r="S233" s="127"/>
      <c r="T233" s="103"/>
      <c r="U233" s="103"/>
      <c r="V233" s="103"/>
      <c r="W233" s="103"/>
      <c r="X233" s="103"/>
      <c r="Y233" s="103"/>
      <c r="Z233" s="103"/>
      <c r="AA233" s="103"/>
      <c r="AB233" s="103"/>
      <c r="AC233" s="103"/>
    </row>
    <row r="234" spans="1:29" ht="14.25" x14ac:dyDescent="0.2">
      <c r="A234" s="103"/>
      <c r="B234" s="103"/>
      <c r="C234" s="103"/>
      <c r="D234" s="103"/>
      <c r="E234" s="103"/>
      <c r="F234" s="103"/>
      <c r="G234" s="103"/>
      <c r="H234" s="103"/>
      <c r="I234" s="103"/>
      <c r="J234" s="103"/>
      <c r="K234" s="103"/>
      <c r="L234" s="103"/>
      <c r="M234" s="103"/>
      <c r="N234" s="103"/>
      <c r="O234" s="103"/>
      <c r="P234" s="103"/>
      <c r="Q234" s="103"/>
      <c r="R234" s="103"/>
      <c r="S234" s="127"/>
      <c r="T234" s="103"/>
      <c r="U234" s="103"/>
      <c r="V234" s="103"/>
      <c r="W234" s="103"/>
      <c r="X234" s="103"/>
      <c r="Y234" s="103"/>
      <c r="Z234" s="103"/>
      <c r="AA234" s="103"/>
      <c r="AB234" s="103"/>
      <c r="AC234" s="103"/>
    </row>
    <row r="235" spans="1:29" ht="14.25" x14ac:dyDescent="0.2">
      <c r="A235" s="103"/>
      <c r="B235" s="103"/>
      <c r="C235" s="103"/>
      <c r="D235" s="103"/>
      <c r="E235" s="103"/>
      <c r="F235" s="103"/>
      <c r="G235" s="103"/>
      <c r="H235" s="103"/>
      <c r="I235" s="103"/>
      <c r="J235" s="103"/>
      <c r="K235" s="103"/>
      <c r="L235" s="103"/>
      <c r="M235" s="103"/>
      <c r="N235" s="103"/>
      <c r="O235" s="103"/>
      <c r="P235" s="103"/>
      <c r="Q235" s="103"/>
      <c r="R235" s="103"/>
      <c r="S235" s="127"/>
      <c r="T235" s="103"/>
      <c r="U235" s="103"/>
      <c r="V235" s="103"/>
      <c r="W235" s="103"/>
      <c r="X235" s="103"/>
      <c r="Y235" s="103"/>
      <c r="Z235" s="103"/>
      <c r="AA235" s="103"/>
      <c r="AB235" s="103"/>
      <c r="AC235" s="103"/>
    </row>
    <row r="236" spans="1:29" ht="14.25" x14ac:dyDescent="0.2">
      <c r="A236" s="103"/>
      <c r="B236" s="103"/>
      <c r="C236" s="103"/>
      <c r="D236" s="103"/>
      <c r="E236" s="103"/>
      <c r="F236" s="103"/>
      <c r="G236" s="103"/>
      <c r="H236" s="103"/>
      <c r="I236" s="103"/>
      <c r="J236" s="103"/>
      <c r="K236" s="103"/>
      <c r="L236" s="103"/>
      <c r="M236" s="103"/>
      <c r="N236" s="103"/>
      <c r="O236" s="103"/>
      <c r="P236" s="103"/>
      <c r="Q236" s="103"/>
      <c r="R236" s="103"/>
      <c r="S236" s="127"/>
      <c r="T236" s="103"/>
      <c r="U236" s="103"/>
      <c r="V236" s="103"/>
      <c r="W236" s="103"/>
      <c r="X236" s="103"/>
      <c r="Y236" s="103"/>
      <c r="Z236" s="103"/>
      <c r="AA236" s="103"/>
      <c r="AB236" s="103"/>
      <c r="AC236" s="103"/>
    </row>
    <row r="237" spans="1:29" ht="14.25" x14ac:dyDescent="0.2">
      <c r="A237" s="103"/>
      <c r="B237" s="103"/>
      <c r="C237" s="103"/>
      <c r="D237" s="103"/>
      <c r="E237" s="103"/>
      <c r="F237" s="103"/>
      <c r="G237" s="103"/>
      <c r="H237" s="103"/>
      <c r="I237" s="103"/>
      <c r="J237" s="103"/>
      <c r="K237" s="103"/>
      <c r="L237" s="103"/>
      <c r="M237" s="103"/>
      <c r="N237" s="103"/>
      <c r="O237" s="103"/>
      <c r="P237" s="103"/>
      <c r="Q237" s="103"/>
      <c r="R237" s="103"/>
      <c r="S237" s="127"/>
      <c r="T237" s="103"/>
      <c r="U237" s="103"/>
      <c r="V237" s="103"/>
      <c r="W237" s="103"/>
      <c r="X237" s="103"/>
      <c r="Y237" s="103"/>
      <c r="Z237" s="103"/>
      <c r="AA237" s="103"/>
      <c r="AB237" s="103"/>
      <c r="AC237" s="103"/>
    </row>
    <row r="238" spans="1:29" ht="14.25" x14ac:dyDescent="0.2">
      <c r="A238" s="103"/>
      <c r="B238" s="103"/>
      <c r="C238" s="103"/>
      <c r="D238" s="103"/>
      <c r="E238" s="103"/>
      <c r="F238" s="103"/>
      <c r="G238" s="103"/>
      <c r="H238" s="103"/>
      <c r="I238" s="103"/>
      <c r="J238" s="103"/>
      <c r="K238" s="103"/>
      <c r="L238" s="103"/>
      <c r="M238" s="103"/>
      <c r="N238" s="103"/>
      <c r="O238" s="103"/>
      <c r="P238" s="103"/>
      <c r="Q238" s="103"/>
      <c r="R238" s="103"/>
      <c r="S238" s="127"/>
      <c r="T238" s="103"/>
      <c r="U238" s="103"/>
      <c r="V238" s="103"/>
      <c r="W238" s="103"/>
      <c r="X238" s="103"/>
      <c r="Y238" s="103"/>
      <c r="Z238" s="103"/>
      <c r="AA238" s="103"/>
      <c r="AB238" s="103"/>
      <c r="AC238" s="103"/>
    </row>
    <row r="239" spans="1:29" ht="14.25" x14ac:dyDescent="0.2">
      <c r="A239" s="103"/>
      <c r="B239" s="103"/>
      <c r="C239" s="103"/>
      <c r="D239" s="103"/>
      <c r="E239" s="103"/>
      <c r="F239" s="103"/>
      <c r="G239" s="103"/>
      <c r="H239" s="103"/>
      <c r="I239" s="103"/>
      <c r="J239" s="103"/>
      <c r="K239" s="103"/>
      <c r="L239" s="103"/>
      <c r="M239" s="103"/>
      <c r="N239" s="103"/>
      <c r="O239" s="103"/>
      <c r="P239" s="103"/>
      <c r="Q239" s="103"/>
      <c r="R239" s="103"/>
      <c r="S239" s="127"/>
      <c r="T239" s="103"/>
      <c r="U239" s="103"/>
      <c r="V239" s="103"/>
      <c r="W239" s="103"/>
      <c r="X239" s="103"/>
      <c r="Y239" s="103"/>
      <c r="Z239" s="103"/>
      <c r="AA239" s="103"/>
      <c r="AB239" s="103"/>
      <c r="AC239" s="103"/>
    </row>
    <row r="240" spans="1:29" ht="14.25" x14ac:dyDescent="0.2">
      <c r="A240" s="103"/>
      <c r="B240" s="103"/>
      <c r="C240" s="103"/>
      <c r="D240" s="103"/>
      <c r="E240" s="103"/>
      <c r="F240" s="103"/>
      <c r="G240" s="103"/>
      <c r="H240" s="103"/>
      <c r="I240" s="103"/>
      <c r="J240" s="103"/>
      <c r="K240" s="103"/>
      <c r="L240" s="103"/>
      <c r="M240" s="103"/>
      <c r="N240" s="103"/>
      <c r="O240" s="103"/>
      <c r="P240" s="103"/>
      <c r="Q240" s="103"/>
      <c r="R240" s="103"/>
      <c r="S240" s="127"/>
      <c r="T240" s="103"/>
      <c r="U240" s="103"/>
      <c r="V240" s="103"/>
      <c r="W240" s="103"/>
      <c r="X240" s="103"/>
      <c r="Y240" s="103"/>
      <c r="Z240" s="103"/>
      <c r="AA240" s="103"/>
      <c r="AB240" s="103"/>
      <c r="AC240" s="103"/>
    </row>
    <row r="241" spans="1:29" ht="14.25" x14ac:dyDescent="0.2">
      <c r="A241" s="103"/>
      <c r="B241" s="103"/>
      <c r="C241" s="103"/>
      <c r="D241" s="103"/>
      <c r="E241" s="103"/>
      <c r="F241" s="103"/>
      <c r="G241" s="103"/>
      <c r="H241" s="103"/>
      <c r="I241" s="103"/>
      <c r="J241" s="103"/>
      <c r="K241" s="103"/>
      <c r="L241" s="103"/>
      <c r="M241" s="103"/>
      <c r="N241" s="103"/>
      <c r="O241" s="103"/>
      <c r="P241" s="103"/>
      <c r="Q241" s="103"/>
      <c r="R241" s="103"/>
      <c r="S241" s="127"/>
      <c r="T241" s="103"/>
      <c r="U241" s="103"/>
      <c r="V241" s="103"/>
      <c r="W241" s="103"/>
      <c r="X241" s="103"/>
      <c r="Y241" s="103"/>
      <c r="Z241" s="103"/>
      <c r="AA241" s="103"/>
      <c r="AB241" s="103"/>
      <c r="AC241" s="103"/>
    </row>
    <row r="242" spans="1:29" ht="14.25" x14ac:dyDescent="0.2">
      <c r="A242" s="103"/>
      <c r="B242" s="103"/>
      <c r="C242" s="103"/>
      <c r="D242" s="103"/>
      <c r="E242" s="103"/>
      <c r="F242" s="103"/>
      <c r="G242" s="103"/>
      <c r="H242" s="103"/>
      <c r="I242" s="103"/>
      <c r="J242" s="103"/>
      <c r="K242" s="103"/>
      <c r="L242" s="103"/>
      <c r="M242" s="103"/>
      <c r="N242" s="103"/>
      <c r="O242" s="103"/>
      <c r="P242" s="103"/>
      <c r="Q242" s="103"/>
      <c r="R242" s="103"/>
      <c r="S242" s="127"/>
      <c r="T242" s="103"/>
      <c r="U242" s="103"/>
      <c r="V242" s="103"/>
      <c r="W242" s="103"/>
      <c r="X242" s="103"/>
      <c r="Y242" s="103"/>
      <c r="Z242" s="103"/>
      <c r="AA242" s="103"/>
      <c r="AB242" s="103"/>
      <c r="AC242" s="103"/>
    </row>
    <row r="243" spans="1:29" ht="14.25" x14ac:dyDescent="0.2">
      <c r="A243" s="103"/>
      <c r="B243" s="103"/>
      <c r="C243" s="103"/>
      <c r="D243" s="103"/>
      <c r="E243" s="103"/>
      <c r="F243" s="103"/>
      <c r="G243" s="103"/>
      <c r="H243" s="103"/>
      <c r="I243" s="103"/>
      <c r="J243" s="103"/>
      <c r="K243" s="103"/>
      <c r="L243" s="103"/>
      <c r="M243" s="103"/>
      <c r="N243" s="103"/>
      <c r="O243" s="103"/>
      <c r="P243" s="103"/>
      <c r="Q243" s="103"/>
      <c r="R243" s="103"/>
      <c r="S243" s="127"/>
      <c r="T243" s="103"/>
      <c r="U243" s="103"/>
      <c r="V243" s="103"/>
      <c r="W243" s="103"/>
      <c r="X243" s="103"/>
      <c r="Y243" s="103"/>
      <c r="Z243" s="103"/>
      <c r="AA243" s="103"/>
      <c r="AB243" s="103"/>
      <c r="AC243" s="103"/>
    </row>
    <row r="244" spans="1:29" ht="14.25" x14ac:dyDescent="0.2">
      <c r="A244" s="103"/>
      <c r="B244" s="103"/>
      <c r="C244" s="103"/>
      <c r="D244" s="103"/>
      <c r="E244" s="103"/>
      <c r="F244" s="103"/>
      <c r="G244" s="103"/>
      <c r="H244" s="103"/>
      <c r="I244" s="103"/>
      <c r="J244" s="103"/>
      <c r="K244" s="103"/>
      <c r="L244" s="103"/>
      <c r="M244" s="103"/>
      <c r="N244" s="103"/>
      <c r="O244" s="103"/>
      <c r="P244" s="103"/>
      <c r="Q244" s="103"/>
      <c r="R244" s="103"/>
      <c r="S244" s="127"/>
      <c r="T244" s="103"/>
      <c r="U244" s="103"/>
      <c r="V244" s="103"/>
      <c r="W244" s="103"/>
      <c r="X244" s="103"/>
      <c r="Y244" s="103"/>
      <c r="Z244" s="103"/>
      <c r="AA244" s="103"/>
      <c r="AB244" s="103"/>
      <c r="AC244" s="103"/>
    </row>
    <row r="245" spans="1:29" ht="14.25" x14ac:dyDescent="0.2">
      <c r="A245" s="103"/>
      <c r="B245" s="103"/>
      <c r="C245" s="103"/>
      <c r="D245" s="103"/>
      <c r="E245" s="103"/>
      <c r="F245" s="103"/>
      <c r="G245" s="103"/>
      <c r="H245" s="103"/>
      <c r="I245" s="103"/>
      <c r="J245" s="103"/>
      <c r="K245" s="103"/>
      <c r="L245" s="103"/>
      <c r="M245" s="103"/>
      <c r="N245" s="103"/>
      <c r="O245" s="103"/>
      <c r="P245" s="103"/>
      <c r="Q245" s="103"/>
      <c r="R245" s="103"/>
      <c r="S245" s="127"/>
      <c r="T245" s="103"/>
      <c r="U245" s="103"/>
      <c r="V245" s="103"/>
      <c r="W245" s="103"/>
      <c r="X245" s="103"/>
      <c r="Y245" s="103"/>
      <c r="Z245" s="103"/>
      <c r="AA245" s="103"/>
      <c r="AB245" s="103"/>
      <c r="AC245" s="103"/>
    </row>
    <row r="246" spans="1:29" ht="14.25" x14ac:dyDescent="0.2">
      <c r="A246" s="103"/>
      <c r="B246" s="103"/>
      <c r="C246" s="103"/>
      <c r="D246" s="103"/>
      <c r="E246" s="103"/>
      <c r="F246" s="103"/>
      <c r="G246" s="103"/>
      <c r="H246" s="103"/>
      <c r="I246" s="103"/>
      <c r="J246" s="103"/>
      <c r="K246" s="103"/>
      <c r="L246" s="103"/>
      <c r="M246" s="103"/>
      <c r="N246" s="103"/>
      <c r="O246" s="103"/>
      <c r="P246" s="103"/>
      <c r="Q246" s="103"/>
      <c r="R246" s="103"/>
      <c r="S246" s="127"/>
      <c r="T246" s="103"/>
      <c r="U246" s="103"/>
      <c r="V246" s="103"/>
      <c r="W246" s="103"/>
      <c r="X246" s="103"/>
      <c r="Y246" s="103"/>
      <c r="Z246" s="103"/>
      <c r="AA246" s="103"/>
      <c r="AB246" s="103"/>
      <c r="AC246" s="103"/>
    </row>
    <row r="247" spans="1:29" ht="14.25" x14ac:dyDescent="0.2">
      <c r="A247" s="103"/>
      <c r="B247" s="103"/>
      <c r="C247" s="103"/>
      <c r="D247" s="103"/>
      <c r="E247" s="103"/>
      <c r="F247" s="103"/>
      <c r="G247" s="103"/>
      <c r="H247" s="103"/>
      <c r="I247" s="103"/>
      <c r="J247" s="103"/>
      <c r="K247" s="103"/>
      <c r="L247" s="103"/>
      <c r="M247" s="103"/>
      <c r="N247" s="103"/>
      <c r="O247" s="103"/>
      <c r="P247" s="103"/>
      <c r="Q247" s="103"/>
      <c r="R247" s="103"/>
      <c r="S247" s="127"/>
      <c r="T247" s="103"/>
      <c r="U247" s="103"/>
      <c r="V247" s="103"/>
      <c r="W247" s="103"/>
      <c r="X247" s="103"/>
      <c r="Y247" s="103"/>
      <c r="Z247" s="103"/>
      <c r="AA247" s="103"/>
      <c r="AB247" s="103"/>
      <c r="AC247" s="103"/>
    </row>
    <row r="248" spans="1:29" ht="14.25" x14ac:dyDescent="0.2">
      <c r="A248" s="103"/>
      <c r="B248" s="103"/>
      <c r="C248" s="103"/>
      <c r="D248" s="103"/>
      <c r="E248" s="103"/>
      <c r="F248" s="103"/>
      <c r="G248" s="103"/>
      <c r="H248" s="103"/>
      <c r="I248" s="103"/>
      <c r="J248" s="103"/>
      <c r="K248" s="103"/>
      <c r="L248" s="103"/>
      <c r="M248" s="103"/>
      <c r="N248" s="103"/>
      <c r="O248" s="103"/>
      <c r="P248" s="103"/>
      <c r="Q248" s="103"/>
      <c r="R248" s="103"/>
      <c r="S248" s="127"/>
      <c r="T248" s="103"/>
      <c r="U248" s="103"/>
      <c r="V248" s="103"/>
      <c r="W248" s="103"/>
      <c r="X248" s="103"/>
      <c r="Y248" s="103"/>
      <c r="Z248" s="103"/>
      <c r="AA248" s="103"/>
      <c r="AB248" s="103"/>
      <c r="AC248" s="103"/>
    </row>
    <row r="249" spans="1:29" ht="14.25" x14ac:dyDescent="0.2">
      <c r="A249" s="103"/>
      <c r="B249" s="103"/>
      <c r="C249" s="103"/>
      <c r="D249" s="103"/>
      <c r="E249" s="103"/>
      <c r="F249" s="103"/>
      <c r="G249" s="103"/>
      <c r="H249" s="103"/>
      <c r="I249" s="103"/>
      <c r="J249" s="103"/>
      <c r="K249" s="103"/>
      <c r="L249" s="103"/>
      <c r="M249" s="103"/>
      <c r="N249" s="103"/>
      <c r="O249" s="103"/>
      <c r="P249" s="103"/>
      <c r="Q249" s="103"/>
      <c r="R249" s="103"/>
      <c r="S249" s="127"/>
      <c r="T249" s="103"/>
      <c r="U249" s="103"/>
      <c r="V249" s="103"/>
      <c r="W249" s="103"/>
      <c r="X249" s="103"/>
      <c r="Y249" s="103"/>
      <c r="Z249" s="103"/>
      <c r="AA249" s="103"/>
      <c r="AB249" s="103"/>
      <c r="AC249" s="103"/>
    </row>
    <row r="250" spans="1:29" ht="14.25" x14ac:dyDescent="0.2">
      <c r="A250" s="103"/>
      <c r="B250" s="103"/>
      <c r="C250" s="103"/>
      <c r="D250" s="103"/>
      <c r="E250" s="103"/>
      <c r="F250" s="103"/>
      <c r="G250" s="103"/>
      <c r="H250" s="103"/>
      <c r="I250" s="103"/>
      <c r="J250" s="103"/>
      <c r="K250" s="103"/>
      <c r="L250" s="103"/>
      <c r="M250" s="103"/>
      <c r="N250" s="103"/>
      <c r="O250" s="103"/>
      <c r="P250" s="103"/>
      <c r="Q250" s="103"/>
      <c r="R250" s="103"/>
      <c r="S250" s="127"/>
      <c r="T250" s="103"/>
      <c r="U250" s="103"/>
      <c r="V250" s="103"/>
      <c r="W250" s="103"/>
      <c r="X250" s="103"/>
      <c r="Y250" s="103"/>
      <c r="Z250" s="103"/>
      <c r="AA250" s="103"/>
      <c r="AB250" s="103"/>
      <c r="AC250" s="103"/>
    </row>
    <row r="251" spans="1:29" ht="14.25" x14ac:dyDescent="0.2">
      <c r="A251" s="103"/>
      <c r="B251" s="103"/>
      <c r="C251" s="103"/>
      <c r="D251" s="103"/>
      <c r="E251" s="103"/>
      <c r="F251" s="103"/>
      <c r="G251" s="103"/>
      <c r="H251" s="103"/>
      <c r="I251" s="103"/>
      <c r="J251" s="103"/>
      <c r="K251" s="103"/>
      <c r="L251" s="103"/>
      <c r="M251" s="103"/>
      <c r="N251" s="103"/>
      <c r="O251" s="103"/>
      <c r="P251" s="103"/>
      <c r="Q251" s="103"/>
      <c r="R251" s="103"/>
      <c r="S251" s="127"/>
      <c r="T251" s="103"/>
      <c r="U251" s="103"/>
      <c r="V251" s="103"/>
      <c r="W251" s="103"/>
      <c r="X251" s="103"/>
      <c r="Y251" s="103"/>
      <c r="Z251" s="103"/>
      <c r="AA251" s="103"/>
      <c r="AB251" s="103"/>
      <c r="AC251" s="103"/>
    </row>
    <row r="252" spans="1:29" ht="14.25" x14ac:dyDescent="0.2">
      <c r="A252" s="103"/>
      <c r="B252" s="103"/>
      <c r="C252" s="103"/>
      <c r="D252" s="103"/>
      <c r="E252" s="103"/>
      <c r="F252" s="103"/>
      <c r="G252" s="103"/>
      <c r="H252" s="103"/>
      <c r="I252" s="103"/>
      <c r="J252" s="103"/>
      <c r="K252" s="103"/>
      <c r="L252" s="103"/>
      <c r="M252" s="103"/>
      <c r="N252" s="103"/>
      <c r="O252" s="103"/>
      <c r="P252" s="103"/>
      <c r="Q252" s="103"/>
      <c r="R252" s="103"/>
      <c r="S252" s="127"/>
      <c r="T252" s="103"/>
      <c r="U252" s="103"/>
      <c r="V252" s="103"/>
      <c r="W252" s="103"/>
      <c r="X252" s="103"/>
      <c r="Y252" s="103"/>
      <c r="Z252" s="103"/>
      <c r="AA252" s="103"/>
      <c r="AB252" s="103"/>
      <c r="AC252" s="103"/>
    </row>
    <row r="253" spans="1:29" ht="14.25" x14ac:dyDescent="0.2">
      <c r="A253" s="103"/>
      <c r="B253" s="103"/>
      <c r="C253" s="103"/>
      <c r="D253" s="103"/>
      <c r="E253" s="103"/>
      <c r="F253" s="103"/>
      <c r="G253" s="103"/>
      <c r="H253" s="103"/>
      <c r="I253" s="103"/>
      <c r="J253" s="103"/>
      <c r="K253" s="103"/>
      <c r="L253" s="103"/>
      <c r="M253" s="103"/>
      <c r="N253" s="103"/>
      <c r="O253" s="103"/>
      <c r="P253" s="103"/>
      <c r="Q253" s="103"/>
      <c r="R253" s="103"/>
      <c r="S253" s="127"/>
      <c r="T253" s="103"/>
      <c r="U253" s="103"/>
      <c r="V253" s="103"/>
      <c r="W253" s="103"/>
      <c r="X253" s="103"/>
      <c r="Y253" s="103"/>
      <c r="Z253" s="103"/>
      <c r="AA253" s="103"/>
      <c r="AB253" s="103"/>
      <c r="AC253" s="103"/>
    </row>
    <row r="254" spans="1:29" ht="14.25" x14ac:dyDescent="0.2">
      <c r="A254" s="103"/>
      <c r="B254" s="103"/>
      <c r="C254" s="103"/>
      <c r="D254" s="103"/>
      <c r="E254" s="103"/>
      <c r="F254" s="103"/>
      <c r="G254" s="103"/>
      <c r="H254" s="103"/>
      <c r="I254" s="103"/>
      <c r="J254" s="103"/>
      <c r="K254" s="103"/>
      <c r="L254" s="103"/>
      <c r="M254" s="103"/>
      <c r="N254" s="103"/>
      <c r="O254" s="103"/>
      <c r="P254" s="103"/>
      <c r="Q254" s="103"/>
      <c r="R254" s="103"/>
      <c r="S254" s="127"/>
      <c r="T254" s="103"/>
      <c r="U254" s="103"/>
      <c r="V254" s="103"/>
      <c r="W254" s="103"/>
      <c r="X254" s="103"/>
      <c r="Y254" s="103"/>
      <c r="Z254" s="103"/>
      <c r="AA254" s="103"/>
      <c r="AB254" s="103"/>
      <c r="AC254" s="103"/>
    </row>
    <row r="255" spans="1:29" ht="14.25" x14ac:dyDescent="0.2">
      <c r="A255" s="103"/>
      <c r="B255" s="103"/>
      <c r="C255" s="103"/>
      <c r="D255" s="103"/>
      <c r="E255" s="103"/>
      <c r="F255" s="103"/>
      <c r="G255" s="103"/>
      <c r="H255" s="103"/>
      <c r="I255" s="103"/>
      <c r="J255" s="103"/>
      <c r="K255" s="103"/>
      <c r="L255" s="103"/>
      <c r="M255" s="103"/>
      <c r="N255" s="103"/>
      <c r="O255" s="103"/>
      <c r="P255" s="103"/>
      <c r="Q255" s="103"/>
      <c r="R255" s="103"/>
      <c r="S255" s="127"/>
      <c r="T255" s="103"/>
      <c r="U255" s="103"/>
      <c r="V255" s="103"/>
      <c r="W255" s="103"/>
      <c r="X255" s="103"/>
      <c r="Y255" s="103"/>
      <c r="Z255" s="103"/>
      <c r="AA255" s="103"/>
      <c r="AB255" s="103"/>
      <c r="AC255" s="103"/>
    </row>
    <row r="256" spans="1:29" ht="14.25" x14ac:dyDescent="0.2">
      <c r="A256" s="103"/>
      <c r="B256" s="103"/>
      <c r="C256" s="103"/>
      <c r="D256" s="103"/>
      <c r="E256" s="103"/>
      <c r="F256" s="103"/>
      <c r="G256" s="103"/>
      <c r="H256" s="103"/>
      <c r="I256" s="103"/>
      <c r="J256" s="103"/>
      <c r="K256" s="103"/>
      <c r="L256" s="103"/>
      <c r="M256" s="103"/>
      <c r="N256" s="103"/>
      <c r="O256" s="103"/>
      <c r="P256" s="103"/>
      <c r="Q256" s="103"/>
      <c r="R256" s="103"/>
      <c r="S256" s="127"/>
      <c r="T256" s="103"/>
      <c r="U256" s="103"/>
      <c r="V256" s="103"/>
      <c r="W256" s="103"/>
      <c r="X256" s="103"/>
      <c r="Y256" s="103"/>
      <c r="Z256" s="103"/>
      <c r="AA256" s="103"/>
      <c r="AB256" s="103"/>
      <c r="AC256" s="103"/>
    </row>
    <row r="257" spans="1:29" ht="14.25" x14ac:dyDescent="0.2">
      <c r="A257" s="103"/>
      <c r="B257" s="103"/>
      <c r="C257" s="103"/>
      <c r="D257" s="103"/>
      <c r="E257" s="103"/>
      <c r="F257" s="103"/>
      <c r="G257" s="103"/>
      <c r="H257" s="103"/>
      <c r="I257" s="103"/>
      <c r="J257" s="103"/>
      <c r="K257" s="103"/>
      <c r="L257" s="103"/>
      <c r="M257" s="103"/>
      <c r="N257" s="103"/>
      <c r="O257" s="103"/>
      <c r="P257" s="103"/>
      <c r="Q257" s="103"/>
      <c r="R257" s="103"/>
      <c r="S257" s="127"/>
      <c r="T257" s="103"/>
      <c r="U257" s="103"/>
      <c r="V257" s="103"/>
      <c r="W257" s="103"/>
      <c r="X257" s="103"/>
      <c r="Y257" s="103"/>
      <c r="Z257" s="103"/>
      <c r="AA257" s="103"/>
      <c r="AB257" s="103"/>
      <c r="AC257" s="103"/>
    </row>
    <row r="258" spans="1:29" ht="14.25" x14ac:dyDescent="0.2">
      <c r="A258" s="103"/>
      <c r="B258" s="103"/>
      <c r="C258" s="103"/>
      <c r="D258" s="103"/>
      <c r="E258" s="103"/>
      <c r="F258" s="103"/>
      <c r="G258" s="103"/>
      <c r="H258" s="103"/>
      <c r="I258" s="103"/>
      <c r="J258" s="103"/>
      <c r="K258" s="103"/>
      <c r="L258" s="103"/>
      <c r="M258" s="103"/>
      <c r="N258" s="103"/>
      <c r="O258" s="103"/>
      <c r="P258" s="103"/>
      <c r="Q258" s="103"/>
      <c r="R258" s="103"/>
      <c r="S258" s="127"/>
      <c r="T258" s="103"/>
      <c r="U258" s="103"/>
      <c r="V258" s="103"/>
      <c r="W258" s="103"/>
      <c r="X258" s="103"/>
      <c r="Y258" s="103"/>
      <c r="Z258" s="103"/>
      <c r="AA258" s="103"/>
      <c r="AB258" s="103"/>
      <c r="AC258" s="103"/>
    </row>
    <row r="259" spans="1:29" ht="14.25" x14ac:dyDescent="0.2">
      <c r="A259" s="103"/>
      <c r="B259" s="103"/>
      <c r="C259" s="103"/>
      <c r="D259" s="103"/>
      <c r="E259" s="103"/>
      <c r="F259" s="103"/>
      <c r="G259" s="103"/>
      <c r="H259" s="103"/>
      <c r="I259" s="103"/>
      <c r="J259" s="103"/>
      <c r="K259" s="103"/>
      <c r="L259" s="103"/>
      <c r="M259" s="103"/>
      <c r="N259" s="103"/>
      <c r="O259" s="103"/>
      <c r="P259" s="103"/>
      <c r="Q259" s="103"/>
      <c r="R259" s="103"/>
      <c r="S259" s="127"/>
      <c r="T259" s="103"/>
      <c r="U259" s="103"/>
      <c r="V259" s="103"/>
      <c r="W259" s="103"/>
      <c r="X259" s="103"/>
      <c r="Y259" s="103"/>
      <c r="Z259" s="103"/>
      <c r="AA259" s="103"/>
      <c r="AB259" s="103"/>
      <c r="AC259" s="103"/>
    </row>
    <row r="260" spans="1:29" ht="14.25" x14ac:dyDescent="0.2">
      <c r="A260" s="103"/>
      <c r="B260" s="103"/>
      <c r="C260" s="103"/>
      <c r="D260" s="103"/>
      <c r="E260" s="103"/>
      <c r="F260" s="103"/>
      <c r="G260" s="103"/>
      <c r="H260" s="103"/>
      <c r="I260" s="103"/>
      <c r="J260" s="103"/>
      <c r="K260" s="103"/>
      <c r="L260" s="103"/>
      <c r="M260" s="103"/>
      <c r="N260" s="103"/>
      <c r="O260" s="103"/>
      <c r="P260" s="103"/>
      <c r="Q260" s="103"/>
      <c r="R260" s="103"/>
      <c r="S260" s="127"/>
      <c r="T260" s="103"/>
      <c r="U260" s="103"/>
      <c r="V260" s="103"/>
      <c r="W260" s="103"/>
      <c r="X260" s="103"/>
      <c r="Y260" s="103"/>
      <c r="Z260" s="103"/>
      <c r="AA260" s="103"/>
      <c r="AB260" s="103"/>
      <c r="AC260" s="103"/>
    </row>
    <row r="261" spans="1:29" ht="14.25" x14ac:dyDescent="0.2">
      <c r="A261" s="103"/>
      <c r="B261" s="103"/>
      <c r="C261" s="103"/>
      <c r="D261" s="103"/>
      <c r="E261" s="103"/>
      <c r="F261" s="103"/>
      <c r="G261" s="103"/>
      <c r="H261" s="103"/>
      <c r="I261" s="103"/>
      <c r="J261" s="103"/>
      <c r="K261" s="103"/>
      <c r="L261" s="103"/>
      <c r="M261" s="103"/>
      <c r="N261" s="103"/>
      <c r="O261" s="103"/>
      <c r="P261" s="103"/>
      <c r="Q261" s="103"/>
      <c r="R261" s="103"/>
      <c r="S261" s="127"/>
      <c r="T261" s="103"/>
      <c r="U261" s="103"/>
      <c r="V261" s="103"/>
      <c r="W261" s="103"/>
      <c r="X261" s="103"/>
      <c r="Y261" s="103"/>
      <c r="Z261" s="103"/>
      <c r="AA261" s="103"/>
      <c r="AB261" s="103"/>
      <c r="AC261" s="103"/>
    </row>
    <row r="262" spans="1:29" ht="14.25" x14ac:dyDescent="0.2">
      <c r="A262" s="103"/>
      <c r="B262" s="103"/>
      <c r="C262" s="103"/>
      <c r="D262" s="103"/>
      <c r="E262" s="103"/>
      <c r="F262" s="103"/>
      <c r="G262" s="103"/>
      <c r="H262" s="103"/>
      <c r="I262" s="103"/>
      <c r="J262" s="103"/>
      <c r="K262" s="103"/>
      <c r="L262" s="103"/>
      <c r="M262" s="103"/>
      <c r="N262" s="103"/>
      <c r="O262" s="103"/>
      <c r="P262" s="103"/>
      <c r="Q262" s="103"/>
      <c r="R262" s="103"/>
      <c r="S262" s="127"/>
      <c r="T262" s="103"/>
      <c r="U262" s="103"/>
      <c r="V262" s="103"/>
      <c r="W262" s="103"/>
      <c r="X262" s="103"/>
      <c r="Y262" s="103"/>
      <c r="Z262" s="103"/>
      <c r="AA262" s="103"/>
      <c r="AB262" s="103"/>
      <c r="AC262" s="103"/>
    </row>
    <row r="263" spans="1:29" ht="14.25" x14ac:dyDescent="0.2">
      <c r="A263" s="103"/>
      <c r="B263" s="103"/>
      <c r="C263" s="103"/>
      <c r="D263" s="103"/>
      <c r="E263" s="103"/>
      <c r="F263" s="103"/>
      <c r="G263" s="103"/>
      <c r="H263" s="103"/>
      <c r="I263" s="103"/>
      <c r="J263" s="103"/>
      <c r="K263" s="103"/>
      <c r="L263" s="103"/>
      <c r="M263" s="103"/>
      <c r="N263" s="103"/>
      <c r="O263" s="103"/>
      <c r="P263" s="103"/>
      <c r="Q263" s="103"/>
      <c r="R263" s="103"/>
      <c r="S263" s="127"/>
      <c r="T263" s="103"/>
      <c r="U263" s="103"/>
      <c r="V263" s="103"/>
      <c r="W263" s="103"/>
      <c r="X263" s="103"/>
      <c r="Y263" s="103"/>
      <c r="Z263" s="103"/>
      <c r="AA263" s="103"/>
      <c r="AB263" s="103"/>
      <c r="AC263" s="103"/>
    </row>
    <row r="264" spans="1:29" ht="14.25" x14ac:dyDescent="0.2">
      <c r="A264" s="103"/>
      <c r="B264" s="103"/>
      <c r="C264" s="103"/>
      <c r="D264" s="103"/>
      <c r="E264" s="103"/>
      <c r="F264" s="103"/>
      <c r="G264" s="103"/>
      <c r="H264" s="103"/>
      <c r="I264" s="103"/>
      <c r="J264" s="103"/>
      <c r="K264" s="103"/>
      <c r="L264" s="103"/>
      <c r="M264" s="103"/>
      <c r="N264" s="103"/>
      <c r="O264" s="103"/>
      <c r="P264" s="103"/>
      <c r="Q264" s="103"/>
      <c r="R264" s="103"/>
      <c r="S264" s="127"/>
      <c r="T264" s="103"/>
      <c r="U264" s="103"/>
      <c r="V264" s="103"/>
      <c r="W264" s="103"/>
      <c r="X264" s="103"/>
      <c r="Y264" s="103"/>
      <c r="Z264" s="103"/>
      <c r="AA264" s="103"/>
      <c r="AB264" s="103"/>
      <c r="AC264" s="103"/>
    </row>
    <row r="265" spans="1:29" ht="14.25" x14ac:dyDescent="0.2">
      <c r="A265" s="103"/>
      <c r="B265" s="103"/>
      <c r="C265" s="103"/>
      <c r="D265" s="103"/>
      <c r="E265" s="103"/>
      <c r="F265" s="103"/>
      <c r="G265" s="103"/>
      <c r="H265" s="103"/>
      <c r="I265" s="103"/>
      <c r="J265" s="103"/>
      <c r="K265" s="103"/>
      <c r="L265" s="103"/>
      <c r="M265" s="103"/>
      <c r="N265" s="103"/>
      <c r="O265" s="103"/>
      <c r="P265" s="103"/>
      <c r="Q265" s="103"/>
      <c r="R265" s="103"/>
      <c r="S265" s="127"/>
      <c r="T265" s="103"/>
      <c r="U265" s="103"/>
      <c r="V265" s="103"/>
      <c r="W265" s="103"/>
      <c r="X265" s="103"/>
      <c r="Y265" s="103"/>
      <c r="Z265" s="103"/>
      <c r="AA265" s="103"/>
      <c r="AB265" s="103"/>
      <c r="AC265" s="103"/>
    </row>
    <row r="266" spans="1:29" ht="14.25" x14ac:dyDescent="0.2">
      <c r="A266" s="103"/>
      <c r="B266" s="103"/>
      <c r="C266" s="103"/>
      <c r="D266" s="103"/>
      <c r="E266" s="103"/>
      <c r="F266" s="103"/>
      <c r="G266" s="103"/>
      <c r="H266" s="103"/>
      <c r="I266" s="103"/>
      <c r="J266" s="103"/>
      <c r="K266" s="103"/>
      <c r="L266" s="103"/>
      <c r="M266" s="103"/>
      <c r="N266" s="103"/>
      <c r="O266" s="103"/>
      <c r="P266" s="103"/>
      <c r="Q266" s="103"/>
      <c r="R266" s="103"/>
      <c r="S266" s="127"/>
      <c r="T266" s="103"/>
      <c r="U266" s="103"/>
      <c r="V266" s="103"/>
      <c r="W266" s="103"/>
      <c r="X266" s="103"/>
      <c r="Y266" s="103"/>
      <c r="Z266" s="103"/>
      <c r="AA266" s="103"/>
      <c r="AB266" s="103"/>
      <c r="AC266" s="103"/>
    </row>
    <row r="267" spans="1:29" ht="14.25" x14ac:dyDescent="0.2">
      <c r="A267" s="103"/>
      <c r="B267" s="103"/>
      <c r="C267" s="103"/>
      <c r="D267" s="103"/>
      <c r="E267" s="103"/>
      <c r="F267" s="103"/>
      <c r="G267" s="103"/>
      <c r="H267" s="103"/>
      <c r="I267" s="103"/>
      <c r="J267" s="103"/>
      <c r="K267" s="103"/>
      <c r="L267" s="103"/>
      <c r="M267" s="103"/>
      <c r="N267" s="103"/>
      <c r="O267" s="103"/>
      <c r="P267" s="103"/>
      <c r="Q267" s="103"/>
      <c r="R267" s="103"/>
      <c r="S267" s="127"/>
      <c r="T267" s="103"/>
      <c r="U267" s="103"/>
      <c r="V267" s="103"/>
      <c r="W267" s="103"/>
      <c r="X267" s="103"/>
      <c r="Y267" s="103"/>
      <c r="Z267" s="103"/>
      <c r="AA267" s="103"/>
      <c r="AB267" s="103"/>
      <c r="AC267" s="103"/>
    </row>
    <row r="268" spans="1:29" ht="14.25" x14ac:dyDescent="0.2">
      <c r="A268" s="103"/>
      <c r="B268" s="103"/>
      <c r="C268" s="103"/>
      <c r="D268" s="103"/>
      <c r="E268" s="103"/>
      <c r="F268" s="103"/>
      <c r="G268" s="103"/>
      <c r="H268" s="103"/>
      <c r="I268" s="103"/>
      <c r="J268" s="103"/>
      <c r="K268" s="103"/>
      <c r="L268" s="103"/>
      <c r="M268" s="103"/>
      <c r="N268" s="103"/>
      <c r="O268" s="103"/>
      <c r="P268" s="103"/>
      <c r="Q268" s="103"/>
      <c r="R268" s="103"/>
      <c r="S268" s="127"/>
      <c r="T268" s="103"/>
      <c r="U268" s="103"/>
      <c r="V268" s="103"/>
      <c r="W268" s="103"/>
      <c r="X268" s="103"/>
      <c r="Y268" s="103"/>
      <c r="Z268" s="103"/>
      <c r="AA268" s="103"/>
      <c r="AB268" s="103"/>
      <c r="AC268" s="103"/>
    </row>
    <row r="269" spans="1:29" ht="14.25" x14ac:dyDescent="0.2">
      <c r="A269" s="103"/>
      <c r="B269" s="103"/>
      <c r="C269" s="103"/>
      <c r="D269" s="103"/>
      <c r="E269" s="103"/>
      <c r="F269" s="103"/>
      <c r="G269" s="103"/>
      <c r="H269" s="103"/>
      <c r="I269" s="103"/>
      <c r="J269" s="103"/>
      <c r="K269" s="103"/>
      <c r="L269" s="103"/>
      <c r="M269" s="103"/>
      <c r="N269" s="103"/>
      <c r="O269" s="103"/>
      <c r="P269" s="103"/>
      <c r="Q269" s="103"/>
      <c r="R269" s="103"/>
      <c r="S269" s="127"/>
      <c r="T269" s="103"/>
      <c r="U269" s="103"/>
      <c r="V269" s="103"/>
      <c r="W269" s="103"/>
      <c r="X269" s="103"/>
      <c r="Y269" s="103"/>
      <c r="Z269" s="103"/>
      <c r="AA269" s="103"/>
      <c r="AB269" s="103"/>
      <c r="AC269" s="103"/>
    </row>
    <row r="270" spans="1:29" ht="14.25" x14ac:dyDescent="0.2">
      <c r="A270" s="103"/>
      <c r="B270" s="103"/>
      <c r="C270" s="103"/>
      <c r="D270" s="103"/>
      <c r="E270" s="103"/>
      <c r="F270" s="103"/>
      <c r="G270" s="103"/>
      <c r="H270" s="103"/>
      <c r="I270" s="103"/>
      <c r="J270" s="103"/>
      <c r="K270" s="103"/>
      <c r="L270" s="103"/>
      <c r="M270" s="103"/>
      <c r="N270" s="103"/>
      <c r="O270" s="103"/>
      <c r="P270" s="103"/>
      <c r="Q270" s="103"/>
      <c r="R270" s="103"/>
      <c r="S270" s="127"/>
      <c r="T270" s="103"/>
      <c r="U270" s="103"/>
      <c r="V270" s="103"/>
      <c r="W270" s="103"/>
      <c r="X270" s="103"/>
      <c r="Y270" s="103"/>
      <c r="Z270" s="103"/>
      <c r="AA270" s="103"/>
      <c r="AB270" s="103"/>
      <c r="AC270" s="103"/>
    </row>
    <row r="271" spans="1:29" ht="14.25" x14ac:dyDescent="0.2">
      <c r="A271" s="103"/>
      <c r="B271" s="103"/>
      <c r="C271" s="103"/>
      <c r="D271" s="103"/>
      <c r="E271" s="103"/>
      <c r="F271" s="103"/>
      <c r="G271" s="103"/>
      <c r="H271" s="103"/>
      <c r="I271" s="103"/>
      <c r="J271" s="103"/>
      <c r="K271" s="103"/>
      <c r="L271" s="103"/>
      <c r="M271" s="103"/>
      <c r="N271" s="103"/>
      <c r="O271" s="103"/>
      <c r="P271" s="103"/>
      <c r="Q271" s="103"/>
      <c r="R271" s="103"/>
      <c r="S271" s="127"/>
      <c r="T271" s="103"/>
      <c r="U271" s="103"/>
      <c r="V271" s="103"/>
      <c r="W271" s="103"/>
      <c r="X271" s="103"/>
      <c r="Y271" s="103"/>
      <c r="Z271" s="103"/>
      <c r="AA271" s="103"/>
      <c r="AB271" s="103"/>
      <c r="AC271" s="103"/>
    </row>
    <row r="272" spans="1:29" ht="14.25" x14ac:dyDescent="0.2">
      <c r="A272" s="103"/>
      <c r="B272" s="103"/>
      <c r="C272" s="103"/>
      <c r="D272" s="103"/>
      <c r="E272" s="103"/>
      <c r="F272" s="103"/>
      <c r="G272" s="103"/>
      <c r="H272" s="103"/>
      <c r="I272" s="103"/>
      <c r="J272" s="103"/>
      <c r="K272" s="103"/>
      <c r="L272" s="103"/>
      <c r="M272" s="103"/>
      <c r="N272" s="103"/>
      <c r="O272" s="103"/>
      <c r="P272" s="103"/>
      <c r="Q272" s="103"/>
      <c r="R272" s="103"/>
      <c r="S272" s="127"/>
      <c r="T272" s="103"/>
      <c r="U272" s="103"/>
      <c r="V272" s="103"/>
      <c r="W272" s="103"/>
      <c r="X272" s="103"/>
      <c r="Y272" s="103"/>
      <c r="Z272" s="103"/>
      <c r="AA272" s="103"/>
      <c r="AB272" s="103"/>
      <c r="AC272" s="103"/>
    </row>
    <row r="273" spans="1:29" ht="14.25" x14ac:dyDescent="0.2">
      <c r="A273" s="103"/>
      <c r="B273" s="103"/>
      <c r="C273" s="103"/>
      <c r="D273" s="103"/>
      <c r="E273" s="103"/>
      <c r="F273" s="103"/>
      <c r="G273" s="103"/>
      <c r="H273" s="103"/>
      <c r="I273" s="103"/>
      <c r="J273" s="103"/>
      <c r="K273" s="103"/>
      <c r="L273" s="103"/>
      <c r="M273" s="103"/>
      <c r="N273" s="103"/>
      <c r="O273" s="103"/>
      <c r="P273" s="103"/>
      <c r="Q273" s="103"/>
      <c r="R273" s="103"/>
      <c r="S273" s="127"/>
      <c r="T273" s="103"/>
      <c r="U273" s="103"/>
      <c r="V273" s="103"/>
      <c r="W273" s="103"/>
      <c r="X273" s="103"/>
      <c r="Y273" s="103"/>
      <c r="Z273" s="103"/>
      <c r="AA273" s="103"/>
      <c r="AB273" s="103"/>
      <c r="AC273" s="103"/>
    </row>
    <row r="274" spans="1:29" ht="14.25" x14ac:dyDescent="0.2">
      <c r="A274" s="103"/>
      <c r="B274" s="103"/>
      <c r="C274" s="103"/>
      <c r="D274" s="103"/>
      <c r="E274" s="103"/>
      <c r="F274" s="103"/>
      <c r="G274" s="103"/>
      <c r="H274" s="103"/>
      <c r="I274" s="103"/>
      <c r="J274" s="103"/>
      <c r="K274" s="103"/>
      <c r="L274" s="103"/>
      <c r="M274" s="103"/>
      <c r="N274" s="103"/>
      <c r="O274" s="103"/>
      <c r="P274" s="103"/>
      <c r="Q274" s="103"/>
      <c r="R274" s="103"/>
      <c r="S274" s="127"/>
      <c r="T274" s="103"/>
      <c r="U274" s="103"/>
      <c r="V274" s="103"/>
      <c r="W274" s="103"/>
      <c r="X274" s="103"/>
      <c r="Y274" s="103"/>
      <c r="Z274" s="103"/>
      <c r="AA274" s="103"/>
      <c r="AB274" s="103"/>
      <c r="AC274" s="103"/>
    </row>
    <row r="275" spans="1:29" ht="14.25" x14ac:dyDescent="0.2">
      <c r="A275" s="103"/>
      <c r="B275" s="103"/>
      <c r="C275" s="103"/>
      <c r="D275" s="103"/>
      <c r="E275" s="103"/>
      <c r="F275" s="103"/>
      <c r="G275" s="103"/>
      <c r="H275" s="103"/>
      <c r="I275" s="103"/>
      <c r="J275" s="103"/>
      <c r="K275" s="103"/>
      <c r="L275" s="103"/>
      <c r="M275" s="103"/>
      <c r="N275" s="103"/>
      <c r="O275" s="103"/>
      <c r="P275" s="103"/>
      <c r="Q275" s="103"/>
      <c r="R275" s="103"/>
      <c r="S275" s="127"/>
      <c r="T275" s="103"/>
      <c r="U275" s="103"/>
      <c r="V275" s="103"/>
      <c r="W275" s="103"/>
      <c r="X275" s="103"/>
      <c r="Y275" s="103"/>
      <c r="Z275" s="103"/>
      <c r="AA275" s="103"/>
      <c r="AB275" s="103"/>
      <c r="AC275" s="103"/>
    </row>
    <row r="276" spans="1:29" ht="14.25" x14ac:dyDescent="0.2">
      <c r="A276" s="103"/>
      <c r="B276" s="103"/>
      <c r="C276" s="103"/>
      <c r="D276" s="103"/>
      <c r="E276" s="103"/>
      <c r="F276" s="103"/>
      <c r="G276" s="103"/>
      <c r="H276" s="103"/>
      <c r="I276" s="103"/>
      <c r="J276" s="103"/>
      <c r="K276" s="103"/>
      <c r="L276" s="103"/>
      <c r="M276" s="103"/>
      <c r="N276" s="103"/>
      <c r="O276" s="103"/>
      <c r="P276" s="103"/>
      <c r="Q276" s="103"/>
      <c r="R276" s="103"/>
      <c r="S276" s="127"/>
      <c r="T276" s="103"/>
      <c r="U276" s="103"/>
      <c r="V276" s="103"/>
      <c r="W276" s="103"/>
      <c r="X276" s="103"/>
      <c r="Y276" s="103"/>
      <c r="Z276" s="103"/>
      <c r="AA276" s="103"/>
      <c r="AB276" s="103"/>
      <c r="AC276" s="103"/>
    </row>
    <row r="277" spans="1:29" ht="14.25" x14ac:dyDescent="0.2">
      <c r="A277" s="103"/>
      <c r="B277" s="103"/>
      <c r="C277" s="103"/>
      <c r="D277" s="103"/>
      <c r="E277" s="103"/>
      <c r="F277" s="103"/>
      <c r="G277" s="103"/>
      <c r="H277" s="103"/>
      <c r="I277" s="103"/>
      <c r="J277" s="103"/>
      <c r="K277" s="103"/>
      <c r="L277" s="103"/>
      <c r="M277" s="103"/>
      <c r="N277" s="103"/>
      <c r="O277" s="103"/>
      <c r="P277" s="103"/>
      <c r="Q277" s="103"/>
      <c r="R277" s="103"/>
      <c r="S277" s="127"/>
      <c r="T277" s="103"/>
      <c r="U277" s="103"/>
      <c r="V277" s="103"/>
      <c r="W277" s="103"/>
      <c r="X277" s="103"/>
      <c r="Y277" s="103"/>
      <c r="Z277" s="103"/>
      <c r="AA277" s="103"/>
      <c r="AB277" s="103"/>
      <c r="AC277" s="103"/>
    </row>
    <row r="278" spans="1:29" ht="14.25" x14ac:dyDescent="0.2">
      <c r="A278" s="103"/>
      <c r="B278" s="103"/>
      <c r="C278" s="103"/>
      <c r="D278" s="103"/>
      <c r="E278" s="103"/>
      <c r="F278" s="103"/>
      <c r="G278" s="103"/>
      <c r="H278" s="103"/>
      <c r="I278" s="103"/>
      <c r="J278" s="103"/>
      <c r="K278" s="103"/>
      <c r="L278" s="103"/>
      <c r="M278" s="103"/>
      <c r="N278" s="103"/>
      <c r="O278" s="103"/>
      <c r="P278" s="103"/>
      <c r="Q278" s="103"/>
      <c r="R278" s="103"/>
      <c r="S278" s="127"/>
      <c r="T278" s="103"/>
      <c r="U278" s="103"/>
      <c r="V278" s="103"/>
      <c r="W278" s="103"/>
      <c r="X278" s="103"/>
      <c r="Y278" s="103"/>
      <c r="Z278" s="103"/>
      <c r="AA278" s="103"/>
      <c r="AB278" s="103"/>
      <c r="AC278" s="103"/>
    </row>
    <row r="279" spans="1:29" ht="14.25" x14ac:dyDescent="0.2">
      <c r="A279" s="103"/>
      <c r="B279" s="103"/>
      <c r="C279" s="103"/>
      <c r="D279" s="103"/>
      <c r="E279" s="103"/>
      <c r="F279" s="103"/>
      <c r="G279" s="103"/>
      <c r="H279" s="103"/>
      <c r="I279" s="103"/>
      <c r="J279" s="103"/>
      <c r="K279" s="103"/>
      <c r="L279" s="103"/>
      <c r="M279" s="103"/>
      <c r="N279" s="103"/>
      <c r="O279" s="103"/>
      <c r="P279" s="103"/>
      <c r="Q279" s="103"/>
      <c r="R279" s="103"/>
      <c r="S279" s="127"/>
      <c r="T279" s="103"/>
      <c r="U279" s="103"/>
      <c r="V279" s="103"/>
      <c r="W279" s="103"/>
      <c r="X279" s="103"/>
      <c r="Y279" s="103"/>
      <c r="Z279" s="103"/>
      <c r="AA279" s="103"/>
      <c r="AB279" s="103"/>
      <c r="AC279" s="103"/>
    </row>
    <row r="280" spans="1:29" ht="14.25" x14ac:dyDescent="0.2">
      <c r="A280" s="103"/>
      <c r="B280" s="103"/>
      <c r="C280" s="103"/>
      <c r="D280" s="103"/>
      <c r="E280" s="103"/>
      <c r="F280" s="103"/>
      <c r="G280" s="103"/>
      <c r="H280" s="103"/>
      <c r="I280" s="103"/>
      <c r="J280" s="103"/>
      <c r="K280" s="103"/>
      <c r="L280" s="103"/>
      <c r="M280" s="103"/>
      <c r="N280" s="103"/>
      <c r="O280" s="103"/>
      <c r="P280" s="103"/>
      <c r="Q280" s="103"/>
      <c r="R280" s="103"/>
      <c r="S280" s="127"/>
      <c r="T280" s="103"/>
      <c r="U280" s="103"/>
      <c r="V280" s="103"/>
      <c r="W280" s="103"/>
      <c r="X280" s="103"/>
      <c r="Y280" s="103"/>
      <c r="Z280" s="103"/>
      <c r="AA280" s="103"/>
      <c r="AB280" s="103"/>
      <c r="AC280" s="103"/>
    </row>
    <row r="281" spans="1:29" ht="14.25" x14ac:dyDescent="0.2">
      <c r="A281" s="103"/>
      <c r="B281" s="103"/>
      <c r="C281" s="103"/>
      <c r="D281" s="103"/>
      <c r="E281" s="103"/>
      <c r="F281" s="103"/>
      <c r="G281" s="103"/>
      <c r="H281" s="103"/>
      <c r="I281" s="103"/>
      <c r="J281" s="103"/>
      <c r="K281" s="103"/>
      <c r="L281" s="103"/>
      <c r="M281" s="103"/>
      <c r="N281" s="103"/>
      <c r="O281" s="103"/>
      <c r="P281" s="103"/>
      <c r="Q281" s="103"/>
      <c r="R281" s="103"/>
      <c r="S281" s="127"/>
      <c r="T281" s="103"/>
      <c r="U281" s="103"/>
      <c r="V281" s="103"/>
      <c r="W281" s="103"/>
      <c r="X281" s="103"/>
      <c r="Y281" s="103"/>
      <c r="Z281" s="103"/>
      <c r="AA281" s="103"/>
      <c r="AB281" s="103"/>
      <c r="AC281" s="103"/>
    </row>
    <row r="282" spans="1:29" ht="14.25" x14ac:dyDescent="0.2">
      <c r="A282" s="103"/>
      <c r="B282" s="103"/>
      <c r="C282" s="103"/>
      <c r="D282" s="103"/>
      <c r="E282" s="103"/>
      <c r="F282" s="103"/>
      <c r="G282" s="103"/>
      <c r="H282" s="103"/>
      <c r="I282" s="103"/>
      <c r="J282" s="103"/>
      <c r="K282" s="103"/>
      <c r="L282" s="103"/>
      <c r="M282" s="103"/>
      <c r="N282" s="103"/>
      <c r="O282" s="103"/>
      <c r="P282" s="103"/>
      <c r="Q282" s="103"/>
      <c r="R282" s="103"/>
      <c r="S282" s="127"/>
      <c r="T282" s="103"/>
      <c r="U282" s="103"/>
      <c r="V282" s="103"/>
      <c r="W282" s="103"/>
      <c r="X282" s="103"/>
      <c r="Y282" s="103"/>
      <c r="Z282" s="103"/>
      <c r="AA282" s="103"/>
      <c r="AB282" s="103"/>
      <c r="AC282" s="103"/>
    </row>
    <row r="283" spans="1:29" ht="14.25" x14ac:dyDescent="0.2">
      <c r="A283" s="103"/>
      <c r="B283" s="103"/>
      <c r="C283" s="103"/>
      <c r="D283" s="103"/>
      <c r="E283" s="103"/>
      <c r="F283" s="103"/>
      <c r="G283" s="103"/>
      <c r="H283" s="103"/>
      <c r="I283" s="103"/>
      <c r="J283" s="103"/>
      <c r="K283" s="103"/>
      <c r="L283" s="103"/>
      <c r="M283" s="103"/>
      <c r="N283" s="103"/>
      <c r="O283" s="103"/>
      <c r="P283" s="103"/>
      <c r="Q283" s="103"/>
      <c r="R283" s="103"/>
      <c r="S283" s="127"/>
      <c r="T283" s="103"/>
      <c r="U283" s="103"/>
      <c r="V283" s="103"/>
      <c r="W283" s="103"/>
      <c r="X283" s="103"/>
      <c r="Y283" s="103"/>
      <c r="Z283" s="103"/>
      <c r="AA283" s="103"/>
      <c r="AB283" s="103"/>
      <c r="AC283" s="103"/>
    </row>
    <row r="284" spans="1:29" ht="14.25" x14ac:dyDescent="0.2">
      <c r="A284" s="103"/>
      <c r="B284" s="103"/>
      <c r="C284" s="103"/>
      <c r="D284" s="103"/>
      <c r="E284" s="103"/>
      <c r="F284" s="103"/>
      <c r="G284" s="103"/>
      <c r="H284" s="103"/>
      <c r="I284" s="103"/>
      <c r="J284" s="103"/>
      <c r="K284" s="103"/>
      <c r="L284" s="103"/>
      <c r="M284" s="103"/>
      <c r="N284" s="103"/>
      <c r="O284" s="103"/>
      <c r="P284" s="103"/>
      <c r="Q284" s="103"/>
      <c r="R284" s="103"/>
      <c r="S284" s="127"/>
      <c r="T284" s="103"/>
      <c r="U284" s="103"/>
      <c r="V284" s="103"/>
      <c r="W284" s="103"/>
      <c r="X284" s="103"/>
      <c r="Y284" s="103"/>
      <c r="Z284" s="103"/>
      <c r="AA284" s="103"/>
      <c r="AB284" s="103"/>
      <c r="AC284" s="103"/>
    </row>
    <row r="285" spans="1:29" ht="14.25" x14ac:dyDescent="0.2">
      <c r="A285" s="103"/>
      <c r="B285" s="103"/>
      <c r="C285" s="103"/>
      <c r="D285" s="103"/>
      <c r="E285" s="103"/>
      <c r="F285" s="103"/>
      <c r="G285" s="103"/>
      <c r="H285" s="103"/>
      <c r="I285" s="103"/>
      <c r="J285" s="103"/>
      <c r="K285" s="103"/>
      <c r="L285" s="103"/>
      <c r="M285" s="103"/>
      <c r="N285" s="103"/>
      <c r="O285" s="103"/>
      <c r="P285" s="103"/>
      <c r="Q285" s="103"/>
      <c r="R285" s="103"/>
      <c r="S285" s="127"/>
      <c r="T285" s="103"/>
      <c r="U285" s="103"/>
      <c r="V285" s="103"/>
      <c r="W285" s="103"/>
      <c r="X285" s="103"/>
      <c r="Y285" s="103"/>
      <c r="Z285" s="103"/>
      <c r="AA285" s="103"/>
      <c r="AB285" s="103"/>
      <c r="AC285" s="103"/>
    </row>
    <row r="286" spans="1:29" ht="14.25" x14ac:dyDescent="0.2">
      <c r="A286" s="103"/>
      <c r="B286" s="103"/>
      <c r="C286" s="103"/>
      <c r="D286" s="103"/>
      <c r="E286" s="103"/>
      <c r="F286" s="103"/>
      <c r="G286" s="103"/>
      <c r="H286" s="103"/>
      <c r="I286" s="103"/>
      <c r="J286" s="103"/>
      <c r="K286" s="103"/>
      <c r="L286" s="103"/>
      <c r="M286" s="103"/>
      <c r="N286" s="103"/>
      <c r="O286" s="103"/>
      <c r="P286" s="103"/>
      <c r="Q286" s="103"/>
      <c r="R286" s="103"/>
      <c r="S286" s="127"/>
      <c r="T286" s="103"/>
      <c r="U286" s="103"/>
      <c r="V286" s="103"/>
      <c r="W286" s="103"/>
      <c r="X286" s="103"/>
      <c r="Y286" s="103"/>
      <c r="Z286" s="103"/>
      <c r="AA286" s="103"/>
      <c r="AB286" s="103"/>
      <c r="AC286" s="103"/>
    </row>
    <row r="287" spans="1:29" ht="14.25" x14ac:dyDescent="0.2">
      <c r="A287" s="103"/>
      <c r="B287" s="103"/>
      <c r="C287" s="103"/>
      <c r="D287" s="103"/>
      <c r="E287" s="103"/>
      <c r="F287" s="103"/>
      <c r="G287" s="103"/>
      <c r="H287" s="103"/>
      <c r="I287" s="103"/>
      <c r="J287" s="103"/>
      <c r="K287" s="103"/>
      <c r="L287" s="103"/>
      <c r="M287" s="103"/>
      <c r="N287" s="103"/>
      <c r="O287" s="103"/>
      <c r="P287" s="103"/>
      <c r="Q287" s="103"/>
      <c r="R287" s="103"/>
      <c r="S287" s="127"/>
      <c r="T287" s="103"/>
      <c r="U287" s="103"/>
      <c r="V287" s="103"/>
      <c r="W287" s="103"/>
      <c r="X287" s="103"/>
      <c r="Y287" s="103"/>
      <c r="Z287" s="103"/>
      <c r="AA287" s="103"/>
      <c r="AB287" s="103"/>
      <c r="AC287" s="103"/>
    </row>
    <row r="288" spans="1:29" ht="14.25" x14ac:dyDescent="0.2">
      <c r="A288" s="103"/>
      <c r="B288" s="103"/>
      <c r="C288" s="103"/>
      <c r="D288" s="103"/>
      <c r="E288" s="103"/>
      <c r="F288" s="103"/>
      <c r="G288" s="103"/>
      <c r="H288" s="103"/>
      <c r="I288" s="103"/>
      <c r="J288" s="103"/>
      <c r="K288" s="103"/>
      <c r="L288" s="103"/>
      <c r="M288" s="103"/>
      <c r="N288" s="103"/>
      <c r="O288" s="103"/>
      <c r="P288" s="103"/>
      <c r="Q288" s="103"/>
      <c r="R288" s="103"/>
      <c r="S288" s="127"/>
      <c r="T288" s="103"/>
      <c r="U288" s="103"/>
      <c r="V288" s="103"/>
      <c r="W288" s="103"/>
      <c r="X288" s="103"/>
      <c r="Y288" s="103"/>
      <c r="Z288" s="103"/>
      <c r="AA288" s="103"/>
      <c r="AB288" s="103"/>
      <c r="AC288" s="103"/>
    </row>
    <row r="289" spans="1:29" ht="14.25" x14ac:dyDescent="0.2">
      <c r="A289" s="103"/>
      <c r="B289" s="103"/>
      <c r="C289" s="103"/>
      <c r="D289" s="103"/>
      <c r="E289" s="103"/>
      <c r="F289" s="103"/>
      <c r="G289" s="103"/>
      <c r="H289" s="103"/>
      <c r="I289" s="103"/>
      <c r="J289" s="103"/>
      <c r="K289" s="103"/>
      <c r="L289" s="103"/>
      <c r="M289" s="103"/>
      <c r="N289" s="103"/>
      <c r="O289" s="103"/>
      <c r="P289" s="103"/>
      <c r="Q289" s="103"/>
      <c r="R289" s="103"/>
      <c r="S289" s="127"/>
      <c r="T289" s="103"/>
      <c r="U289" s="103"/>
      <c r="V289" s="103"/>
      <c r="W289" s="103"/>
      <c r="X289" s="103"/>
      <c r="Y289" s="103"/>
      <c r="Z289" s="103"/>
      <c r="AA289" s="103"/>
      <c r="AB289" s="103"/>
      <c r="AC289" s="103"/>
    </row>
    <row r="290" spans="1:29" ht="14.25" x14ac:dyDescent="0.2">
      <c r="A290" s="103"/>
      <c r="B290" s="103"/>
      <c r="C290" s="103"/>
      <c r="D290" s="103"/>
      <c r="E290" s="103"/>
      <c r="F290" s="103"/>
      <c r="G290" s="103"/>
      <c r="H290" s="103"/>
      <c r="I290" s="103"/>
      <c r="J290" s="103"/>
      <c r="K290" s="103"/>
      <c r="L290" s="103"/>
      <c r="M290" s="103"/>
      <c r="N290" s="103"/>
      <c r="O290" s="103"/>
      <c r="P290" s="103"/>
      <c r="Q290" s="103"/>
      <c r="R290" s="103"/>
      <c r="S290" s="127"/>
      <c r="T290" s="103"/>
      <c r="U290" s="103"/>
      <c r="V290" s="103"/>
      <c r="W290" s="103"/>
      <c r="X290" s="103"/>
      <c r="Y290" s="103"/>
      <c r="Z290" s="103"/>
      <c r="AA290" s="103"/>
      <c r="AB290" s="103"/>
      <c r="AC290" s="103"/>
    </row>
    <row r="291" spans="1:29" ht="14.25" x14ac:dyDescent="0.2">
      <c r="A291" s="103"/>
      <c r="B291" s="103"/>
      <c r="C291" s="103"/>
      <c r="D291" s="103"/>
      <c r="E291" s="103"/>
      <c r="F291" s="103"/>
      <c r="G291" s="103"/>
      <c r="H291" s="103"/>
      <c r="I291" s="103"/>
      <c r="J291" s="103"/>
      <c r="K291" s="103"/>
      <c r="L291" s="103"/>
      <c r="M291" s="103"/>
      <c r="N291" s="103"/>
      <c r="O291" s="103"/>
      <c r="P291" s="103"/>
      <c r="Q291" s="103"/>
      <c r="R291" s="103"/>
      <c r="S291" s="127"/>
      <c r="T291" s="103"/>
      <c r="U291" s="103"/>
      <c r="V291" s="103"/>
      <c r="W291" s="103"/>
      <c r="X291" s="103"/>
      <c r="Y291" s="103"/>
      <c r="Z291" s="103"/>
      <c r="AA291" s="103"/>
      <c r="AB291" s="103"/>
      <c r="AC291" s="103"/>
    </row>
    <row r="292" spans="1:29" ht="14.25" x14ac:dyDescent="0.2">
      <c r="A292" s="103"/>
      <c r="B292" s="103"/>
      <c r="C292" s="103"/>
      <c r="D292" s="103"/>
      <c r="E292" s="103"/>
      <c r="F292" s="103"/>
      <c r="G292" s="103"/>
      <c r="H292" s="103"/>
      <c r="I292" s="103"/>
      <c r="J292" s="103"/>
      <c r="K292" s="103"/>
      <c r="L292" s="103"/>
      <c r="M292" s="103"/>
      <c r="N292" s="103"/>
      <c r="O292" s="103"/>
      <c r="P292" s="103"/>
      <c r="Q292" s="103"/>
      <c r="R292" s="103"/>
      <c r="S292" s="127"/>
      <c r="T292" s="103"/>
      <c r="U292" s="103"/>
      <c r="V292" s="103"/>
      <c r="W292" s="103"/>
      <c r="X292" s="103"/>
      <c r="Y292" s="103"/>
      <c r="Z292" s="103"/>
      <c r="AA292" s="103"/>
      <c r="AB292" s="103"/>
      <c r="AC292" s="103"/>
    </row>
    <row r="293" spans="1:29" ht="14.25" x14ac:dyDescent="0.2">
      <c r="A293" s="103"/>
      <c r="B293" s="103"/>
      <c r="C293" s="103"/>
      <c r="D293" s="103"/>
      <c r="E293" s="103"/>
      <c r="F293" s="103"/>
      <c r="G293" s="103"/>
      <c r="H293" s="103"/>
      <c r="I293" s="103"/>
      <c r="J293" s="103"/>
      <c r="K293" s="103"/>
      <c r="L293" s="103"/>
      <c r="M293" s="103"/>
      <c r="N293" s="103"/>
      <c r="O293" s="103"/>
      <c r="P293" s="103"/>
      <c r="Q293" s="103"/>
      <c r="R293" s="103"/>
      <c r="S293" s="127"/>
      <c r="T293" s="103"/>
      <c r="U293" s="103"/>
      <c r="V293" s="103"/>
      <c r="W293" s="103"/>
      <c r="X293" s="103"/>
      <c r="Y293" s="103"/>
      <c r="Z293" s="103"/>
      <c r="AA293" s="103"/>
      <c r="AB293" s="103"/>
      <c r="AC293" s="103"/>
    </row>
    <row r="294" spans="1:29" ht="14.25" x14ac:dyDescent="0.2">
      <c r="A294" s="103"/>
      <c r="B294" s="103"/>
      <c r="C294" s="103"/>
      <c r="D294" s="103"/>
      <c r="E294" s="103"/>
      <c r="F294" s="103"/>
      <c r="G294" s="103"/>
      <c r="H294" s="103"/>
      <c r="I294" s="103"/>
      <c r="J294" s="103"/>
      <c r="K294" s="103"/>
      <c r="L294" s="103"/>
      <c r="M294" s="103"/>
      <c r="N294" s="103"/>
      <c r="O294" s="103"/>
      <c r="P294" s="103"/>
      <c r="Q294" s="103"/>
      <c r="R294" s="103"/>
      <c r="S294" s="127"/>
      <c r="T294" s="103"/>
      <c r="U294" s="103"/>
      <c r="V294" s="103"/>
      <c r="W294" s="103"/>
      <c r="X294" s="103"/>
      <c r="Y294" s="103"/>
      <c r="Z294" s="103"/>
      <c r="AA294" s="103"/>
      <c r="AB294" s="103"/>
      <c r="AC294" s="103"/>
    </row>
    <row r="295" spans="1:29" ht="14.25" x14ac:dyDescent="0.2">
      <c r="A295" s="103"/>
      <c r="B295" s="103"/>
      <c r="C295" s="103"/>
      <c r="D295" s="103"/>
      <c r="E295" s="103"/>
      <c r="F295" s="103"/>
      <c r="G295" s="103"/>
      <c r="H295" s="103"/>
      <c r="I295" s="103"/>
      <c r="J295" s="103"/>
      <c r="K295" s="103"/>
      <c r="L295" s="103"/>
      <c r="M295" s="103"/>
      <c r="N295" s="103"/>
      <c r="O295" s="103"/>
      <c r="P295" s="103"/>
      <c r="Q295" s="103"/>
      <c r="R295" s="103"/>
      <c r="S295" s="127"/>
      <c r="T295" s="103"/>
      <c r="U295" s="103"/>
      <c r="V295" s="103"/>
      <c r="W295" s="103"/>
      <c r="X295" s="103"/>
      <c r="Y295" s="103"/>
      <c r="Z295" s="103"/>
      <c r="AA295" s="103"/>
      <c r="AB295" s="103"/>
      <c r="AC295" s="103"/>
    </row>
    <row r="296" spans="1:29" ht="14.25" x14ac:dyDescent="0.2">
      <c r="A296" s="103"/>
      <c r="B296" s="103"/>
      <c r="C296" s="103"/>
      <c r="D296" s="103"/>
      <c r="E296" s="103"/>
      <c r="F296" s="103"/>
      <c r="G296" s="103"/>
      <c r="H296" s="103"/>
      <c r="I296" s="103"/>
      <c r="J296" s="103"/>
      <c r="K296" s="103"/>
      <c r="L296" s="103"/>
      <c r="M296" s="103"/>
      <c r="N296" s="103"/>
      <c r="O296" s="103"/>
      <c r="P296" s="103"/>
      <c r="Q296" s="103"/>
      <c r="R296" s="103"/>
      <c r="S296" s="127"/>
      <c r="T296" s="103"/>
      <c r="U296" s="103"/>
      <c r="V296" s="103"/>
      <c r="W296" s="103"/>
      <c r="X296" s="103"/>
      <c r="Y296" s="103"/>
      <c r="Z296" s="103"/>
      <c r="AA296" s="103"/>
      <c r="AB296" s="103"/>
      <c r="AC296" s="103"/>
    </row>
    <row r="297" spans="1:29" ht="14.25" x14ac:dyDescent="0.2">
      <c r="A297" s="103"/>
      <c r="B297" s="103"/>
      <c r="C297" s="103"/>
      <c r="D297" s="103"/>
      <c r="E297" s="103"/>
      <c r="F297" s="103"/>
      <c r="G297" s="103"/>
      <c r="H297" s="103"/>
      <c r="I297" s="103"/>
      <c r="J297" s="103"/>
      <c r="K297" s="103"/>
      <c r="L297" s="103"/>
      <c r="M297" s="103"/>
      <c r="N297" s="103"/>
      <c r="O297" s="103"/>
      <c r="P297" s="103"/>
      <c r="Q297" s="103"/>
      <c r="R297" s="103"/>
      <c r="S297" s="127"/>
      <c r="T297" s="103"/>
      <c r="U297" s="103"/>
      <c r="V297" s="103"/>
      <c r="W297" s="103"/>
      <c r="X297" s="103"/>
      <c r="Y297" s="103"/>
      <c r="Z297" s="103"/>
      <c r="AA297" s="103"/>
      <c r="AB297" s="103"/>
      <c r="AC297" s="103"/>
    </row>
    <row r="298" spans="1:29" ht="14.25" x14ac:dyDescent="0.2">
      <c r="A298" s="103"/>
      <c r="B298" s="103"/>
      <c r="C298" s="103"/>
      <c r="D298" s="103"/>
      <c r="E298" s="103"/>
      <c r="F298" s="103"/>
      <c r="G298" s="103"/>
      <c r="H298" s="103"/>
      <c r="I298" s="103"/>
      <c r="J298" s="103"/>
      <c r="K298" s="103"/>
      <c r="L298" s="103"/>
      <c r="M298" s="103"/>
      <c r="N298" s="103"/>
      <c r="O298" s="103"/>
      <c r="P298" s="103"/>
      <c r="Q298" s="103"/>
      <c r="R298" s="103"/>
      <c r="S298" s="127"/>
      <c r="T298" s="103"/>
      <c r="U298" s="103"/>
      <c r="V298" s="103"/>
      <c r="W298" s="103"/>
      <c r="X298" s="103"/>
      <c r="Y298" s="103"/>
      <c r="Z298" s="103"/>
      <c r="AA298" s="103"/>
      <c r="AB298" s="103"/>
      <c r="AC298" s="103"/>
    </row>
    <row r="299" spans="1:29" ht="14.25" x14ac:dyDescent="0.2">
      <c r="A299" s="103"/>
      <c r="B299" s="103"/>
      <c r="C299" s="103"/>
      <c r="D299" s="103"/>
      <c r="E299" s="103"/>
      <c r="F299" s="103"/>
      <c r="G299" s="103"/>
      <c r="H299" s="103"/>
      <c r="I299" s="103"/>
      <c r="J299" s="103"/>
      <c r="K299" s="103"/>
      <c r="L299" s="103"/>
      <c r="M299" s="103"/>
      <c r="N299" s="103"/>
      <c r="O299" s="103"/>
      <c r="P299" s="103"/>
      <c r="Q299" s="103"/>
      <c r="R299" s="103"/>
      <c r="S299" s="127"/>
      <c r="T299" s="103"/>
      <c r="U299" s="103"/>
      <c r="V299" s="103"/>
      <c r="W299" s="103"/>
      <c r="X299" s="103"/>
      <c r="Y299" s="103"/>
      <c r="Z299" s="103"/>
      <c r="AA299" s="103"/>
      <c r="AB299" s="103"/>
      <c r="AC299" s="103"/>
    </row>
    <row r="300" spans="1:29" ht="14.25" x14ac:dyDescent="0.2">
      <c r="A300" s="103"/>
      <c r="B300" s="103"/>
      <c r="C300" s="103"/>
      <c r="D300" s="103"/>
      <c r="E300" s="103"/>
      <c r="F300" s="103"/>
      <c r="G300" s="103"/>
      <c r="H300" s="103"/>
      <c r="I300" s="103"/>
      <c r="J300" s="103"/>
      <c r="K300" s="103"/>
      <c r="L300" s="103"/>
      <c r="M300" s="103"/>
      <c r="N300" s="103"/>
      <c r="O300" s="103"/>
      <c r="P300" s="103"/>
      <c r="Q300" s="103"/>
      <c r="R300" s="103"/>
      <c r="S300" s="127"/>
      <c r="T300" s="103"/>
      <c r="U300" s="103"/>
      <c r="V300" s="103"/>
      <c r="W300" s="103"/>
      <c r="X300" s="103"/>
      <c r="Y300" s="103"/>
      <c r="Z300" s="103"/>
      <c r="AA300" s="103"/>
      <c r="AB300" s="103"/>
      <c r="AC300" s="103"/>
    </row>
    <row r="301" spans="1:29" ht="14.25" x14ac:dyDescent="0.2">
      <c r="A301" s="103"/>
      <c r="B301" s="103"/>
      <c r="C301" s="103"/>
      <c r="D301" s="103"/>
      <c r="E301" s="103"/>
      <c r="F301" s="103"/>
      <c r="G301" s="103"/>
      <c r="H301" s="103"/>
      <c r="I301" s="103"/>
      <c r="J301" s="103"/>
      <c r="K301" s="103"/>
      <c r="L301" s="103"/>
      <c r="M301" s="103"/>
      <c r="N301" s="103"/>
      <c r="O301" s="103"/>
      <c r="P301" s="103"/>
      <c r="Q301" s="103"/>
      <c r="R301" s="103"/>
      <c r="S301" s="127"/>
      <c r="T301" s="103"/>
      <c r="U301" s="103"/>
      <c r="V301" s="103"/>
      <c r="W301" s="103"/>
      <c r="X301" s="103"/>
      <c r="Y301" s="103"/>
      <c r="Z301" s="103"/>
      <c r="AA301" s="103"/>
      <c r="AB301" s="103"/>
      <c r="AC301" s="103"/>
    </row>
    <row r="302" spans="1:29" ht="14.25" x14ac:dyDescent="0.2">
      <c r="A302" s="103"/>
      <c r="B302" s="103"/>
      <c r="C302" s="103"/>
      <c r="D302" s="103"/>
      <c r="E302" s="103"/>
      <c r="F302" s="103"/>
      <c r="G302" s="103"/>
      <c r="H302" s="103"/>
      <c r="I302" s="103"/>
      <c r="J302" s="103"/>
      <c r="K302" s="103"/>
      <c r="L302" s="103"/>
      <c r="M302" s="103"/>
      <c r="N302" s="103"/>
      <c r="O302" s="103"/>
      <c r="P302" s="103"/>
      <c r="Q302" s="103"/>
      <c r="R302" s="103"/>
      <c r="S302" s="127"/>
      <c r="T302" s="103"/>
      <c r="U302" s="103"/>
      <c r="V302" s="103"/>
      <c r="W302" s="103"/>
      <c r="X302" s="103"/>
      <c r="Y302" s="103"/>
      <c r="Z302" s="103"/>
      <c r="AA302" s="103"/>
      <c r="AB302" s="103"/>
      <c r="AC302" s="103"/>
    </row>
    <row r="303" spans="1:29" ht="14.25" x14ac:dyDescent="0.2">
      <c r="A303" s="103"/>
      <c r="B303" s="103"/>
      <c r="C303" s="103"/>
      <c r="D303" s="103"/>
      <c r="E303" s="103"/>
      <c r="F303" s="103"/>
      <c r="G303" s="103"/>
      <c r="H303" s="103"/>
      <c r="I303" s="103"/>
      <c r="J303" s="103"/>
      <c r="K303" s="103"/>
      <c r="L303" s="103"/>
      <c r="M303" s="103"/>
      <c r="N303" s="103"/>
      <c r="O303" s="103"/>
      <c r="P303" s="103"/>
      <c r="Q303" s="103"/>
      <c r="R303" s="103"/>
      <c r="S303" s="127"/>
      <c r="T303" s="103"/>
      <c r="U303" s="103"/>
      <c r="V303" s="103"/>
      <c r="W303" s="103"/>
      <c r="X303" s="103"/>
      <c r="Y303" s="103"/>
      <c r="Z303" s="103"/>
      <c r="AA303" s="103"/>
      <c r="AB303" s="103"/>
      <c r="AC303" s="103"/>
    </row>
    <row r="304" spans="1:29" ht="14.25" x14ac:dyDescent="0.2">
      <c r="A304" s="103"/>
      <c r="B304" s="103"/>
      <c r="C304" s="103"/>
      <c r="D304" s="103"/>
      <c r="E304" s="103"/>
      <c r="F304" s="103"/>
      <c r="G304" s="103"/>
      <c r="H304" s="103"/>
      <c r="I304" s="103"/>
      <c r="J304" s="103"/>
      <c r="K304" s="103"/>
      <c r="L304" s="103"/>
      <c r="M304" s="103"/>
      <c r="N304" s="103"/>
      <c r="O304" s="103"/>
      <c r="P304" s="103"/>
      <c r="Q304" s="103"/>
      <c r="R304" s="103"/>
      <c r="S304" s="127"/>
      <c r="T304" s="103"/>
      <c r="U304" s="103"/>
      <c r="V304" s="103"/>
      <c r="W304" s="103"/>
      <c r="X304" s="103"/>
      <c r="Y304" s="103"/>
      <c r="Z304" s="103"/>
      <c r="AA304" s="103"/>
      <c r="AB304" s="103"/>
      <c r="AC304" s="103"/>
    </row>
    <row r="305" spans="1:29" ht="14.25" x14ac:dyDescent="0.2">
      <c r="A305" s="103"/>
      <c r="B305" s="103"/>
      <c r="C305" s="103"/>
      <c r="D305" s="103"/>
      <c r="E305" s="103"/>
      <c r="F305" s="103"/>
      <c r="G305" s="103"/>
      <c r="H305" s="103"/>
      <c r="I305" s="103"/>
      <c r="J305" s="103"/>
      <c r="K305" s="103"/>
      <c r="L305" s="103"/>
      <c r="M305" s="103"/>
      <c r="N305" s="103"/>
      <c r="O305" s="103"/>
      <c r="P305" s="103"/>
      <c r="Q305" s="103"/>
      <c r="R305" s="103"/>
      <c r="S305" s="127"/>
      <c r="T305" s="103"/>
      <c r="U305" s="103"/>
      <c r="V305" s="103"/>
      <c r="W305" s="103"/>
      <c r="X305" s="103"/>
      <c r="Y305" s="103"/>
      <c r="Z305" s="103"/>
      <c r="AA305" s="103"/>
      <c r="AB305" s="103"/>
      <c r="AC305" s="103"/>
    </row>
    <row r="306" spans="1:29" ht="14.25" x14ac:dyDescent="0.2">
      <c r="A306" s="103"/>
      <c r="B306" s="103"/>
      <c r="C306" s="103"/>
      <c r="D306" s="103"/>
      <c r="E306" s="103"/>
      <c r="F306" s="103"/>
      <c r="G306" s="103"/>
      <c r="H306" s="103"/>
      <c r="I306" s="103"/>
      <c r="J306" s="103"/>
      <c r="K306" s="103"/>
      <c r="L306" s="103"/>
      <c r="M306" s="103"/>
      <c r="N306" s="103"/>
      <c r="O306" s="103"/>
      <c r="P306" s="103"/>
      <c r="Q306" s="103"/>
      <c r="R306" s="103"/>
      <c r="S306" s="127"/>
      <c r="T306" s="103"/>
      <c r="U306" s="103"/>
      <c r="V306" s="103"/>
      <c r="W306" s="103"/>
      <c r="X306" s="103"/>
      <c r="Y306" s="103"/>
      <c r="Z306" s="103"/>
      <c r="AA306" s="103"/>
      <c r="AB306" s="103"/>
      <c r="AC306" s="103"/>
    </row>
    <row r="307" spans="1:29" ht="14.25" x14ac:dyDescent="0.2">
      <c r="A307" s="103"/>
      <c r="B307" s="103"/>
      <c r="C307" s="103"/>
      <c r="D307" s="103"/>
      <c r="E307" s="103"/>
      <c r="F307" s="103"/>
      <c r="G307" s="103"/>
      <c r="H307" s="103"/>
      <c r="I307" s="103"/>
      <c r="J307" s="103"/>
      <c r="K307" s="103"/>
      <c r="L307" s="103"/>
      <c r="M307" s="103"/>
      <c r="N307" s="103"/>
      <c r="O307" s="103"/>
      <c r="P307" s="103"/>
      <c r="Q307" s="103"/>
      <c r="R307" s="103"/>
      <c r="S307" s="127"/>
      <c r="T307" s="103"/>
      <c r="U307" s="103"/>
      <c r="V307" s="103"/>
      <c r="W307" s="103"/>
      <c r="X307" s="103"/>
      <c r="Y307" s="103"/>
      <c r="Z307" s="103"/>
      <c r="AA307" s="103"/>
      <c r="AB307" s="103"/>
      <c r="AC307" s="103"/>
    </row>
    <row r="308" spans="1:29" ht="14.25" x14ac:dyDescent="0.2">
      <c r="A308" s="103"/>
      <c r="B308" s="103"/>
      <c r="C308" s="103"/>
      <c r="D308" s="103"/>
      <c r="E308" s="103"/>
      <c r="F308" s="103"/>
      <c r="G308" s="103"/>
      <c r="H308" s="103"/>
      <c r="I308" s="103"/>
      <c r="J308" s="103"/>
      <c r="K308" s="103"/>
      <c r="L308" s="103"/>
      <c r="M308" s="103"/>
      <c r="N308" s="103"/>
      <c r="O308" s="103"/>
      <c r="P308" s="103"/>
      <c r="Q308" s="103"/>
      <c r="R308" s="103"/>
      <c r="S308" s="127"/>
      <c r="T308" s="103"/>
      <c r="U308" s="103"/>
      <c r="V308" s="103"/>
      <c r="W308" s="103"/>
      <c r="X308" s="103"/>
      <c r="Y308" s="103"/>
      <c r="Z308" s="103"/>
      <c r="AA308" s="103"/>
      <c r="AB308" s="103"/>
      <c r="AC308" s="103"/>
    </row>
    <row r="309" spans="1:29" ht="14.25" x14ac:dyDescent="0.2">
      <c r="A309" s="103"/>
      <c r="B309" s="103"/>
      <c r="C309" s="103"/>
      <c r="D309" s="103"/>
      <c r="E309" s="103"/>
      <c r="F309" s="103"/>
      <c r="G309" s="103"/>
      <c r="H309" s="103"/>
      <c r="I309" s="103"/>
      <c r="J309" s="103"/>
      <c r="K309" s="103"/>
      <c r="L309" s="103"/>
      <c r="M309" s="103"/>
      <c r="N309" s="103"/>
      <c r="O309" s="103"/>
      <c r="P309" s="103"/>
      <c r="Q309" s="103"/>
      <c r="R309" s="103"/>
      <c r="S309" s="127"/>
      <c r="T309" s="103"/>
      <c r="U309" s="103"/>
      <c r="V309" s="103"/>
      <c r="W309" s="103"/>
      <c r="X309" s="103"/>
      <c r="Y309" s="103"/>
      <c r="Z309" s="103"/>
      <c r="AA309" s="103"/>
      <c r="AB309" s="103"/>
      <c r="AC309" s="103"/>
    </row>
    <row r="310" spans="1:29" ht="14.25" x14ac:dyDescent="0.2">
      <c r="A310" s="103"/>
      <c r="B310" s="103"/>
      <c r="C310" s="103"/>
      <c r="D310" s="103"/>
      <c r="E310" s="103"/>
      <c r="F310" s="103"/>
      <c r="G310" s="103"/>
      <c r="H310" s="103"/>
      <c r="I310" s="103"/>
      <c r="J310" s="103"/>
      <c r="K310" s="103"/>
      <c r="L310" s="103"/>
      <c r="M310" s="103"/>
      <c r="N310" s="103"/>
      <c r="O310" s="103"/>
      <c r="P310" s="103"/>
      <c r="Q310" s="103"/>
      <c r="R310" s="103"/>
      <c r="S310" s="127"/>
      <c r="T310" s="103"/>
      <c r="U310" s="103"/>
      <c r="V310" s="103"/>
      <c r="W310" s="103"/>
      <c r="X310" s="103"/>
      <c r="Y310" s="103"/>
      <c r="Z310" s="103"/>
      <c r="AA310" s="103"/>
      <c r="AB310" s="103"/>
      <c r="AC310" s="103"/>
    </row>
    <row r="311" spans="1:29" ht="14.25" x14ac:dyDescent="0.2">
      <c r="A311" s="103"/>
      <c r="B311" s="103"/>
      <c r="C311" s="103"/>
      <c r="D311" s="103"/>
      <c r="E311" s="103"/>
      <c r="F311" s="103"/>
      <c r="G311" s="103"/>
      <c r="H311" s="103"/>
      <c r="I311" s="103"/>
      <c r="J311" s="103"/>
      <c r="K311" s="103"/>
      <c r="L311" s="103"/>
      <c r="M311" s="103"/>
      <c r="N311" s="103"/>
      <c r="O311" s="103"/>
      <c r="P311" s="103"/>
      <c r="Q311" s="103"/>
      <c r="R311" s="103"/>
      <c r="S311" s="127"/>
      <c r="T311" s="103"/>
      <c r="U311" s="103"/>
      <c r="V311" s="103"/>
      <c r="W311" s="103"/>
      <c r="X311" s="103"/>
      <c r="Y311" s="103"/>
      <c r="Z311" s="103"/>
      <c r="AA311" s="103"/>
      <c r="AB311" s="103"/>
      <c r="AC311" s="103"/>
    </row>
    <row r="312" spans="1:29" ht="14.25" x14ac:dyDescent="0.2">
      <c r="A312" s="103"/>
      <c r="B312" s="103"/>
      <c r="C312" s="103"/>
      <c r="D312" s="103"/>
      <c r="E312" s="103"/>
      <c r="F312" s="103"/>
      <c r="G312" s="103"/>
      <c r="H312" s="103"/>
      <c r="I312" s="103"/>
      <c r="J312" s="103"/>
      <c r="K312" s="103"/>
      <c r="L312" s="103"/>
      <c r="M312" s="103"/>
      <c r="N312" s="103"/>
      <c r="O312" s="103"/>
      <c r="P312" s="103"/>
      <c r="Q312" s="103"/>
      <c r="R312" s="103"/>
      <c r="S312" s="127"/>
      <c r="T312" s="103"/>
      <c r="U312" s="103"/>
      <c r="V312" s="103"/>
      <c r="W312" s="103"/>
      <c r="X312" s="103"/>
      <c r="Y312" s="103"/>
      <c r="Z312" s="103"/>
      <c r="AA312" s="103"/>
      <c r="AB312" s="103"/>
      <c r="AC312" s="103"/>
    </row>
    <row r="313" spans="1:29" ht="14.25" x14ac:dyDescent="0.2">
      <c r="A313" s="103"/>
      <c r="B313" s="103"/>
      <c r="C313" s="103"/>
      <c r="D313" s="103"/>
      <c r="E313" s="103"/>
      <c r="F313" s="103"/>
      <c r="G313" s="103"/>
      <c r="H313" s="103"/>
      <c r="I313" s="103"/>
      <c r="J313" s="103"/>
      <c r="K313" s="103"/>
      <c r="L313" s="103"/>
      <c r="M313" s="103"/>
      <c r="N313" s="103"/>
      <c r="O313" s="103"/>
      <c r="P313" s="103"/>
      <c r="Q313" s="103"/>
      <c r="R313" s="103"/>
      <c r="S313" s="127"/>
      <c r="T313" s="103"/>
      <c r="U313" s="103"/>
      <c r="V313" s="103"/>
      <c r="W313" s="103"/>
      <c r="X313" s="103"/>
      <c r="Y313" s="103"/>
      <c r="Z313" s="103"/>
      <c r="AA313" s="103"/>
      <c r="AB313" s="103"/>
      <c r="AC313" s="103"/>
    </row>
    <row r="314" spans="1:29" ht="14.25" x14ac:dyDescent="0.2">
      <c r="A314" s="103"/>
      <c r="B314" s="103"/>
      <c r="C314" s="103"/>
      <c r="D314" s="103"/>
      <c r="E314" s="103"/>
      <c r="F314" s="103"/>
      <c r="G314" s="103"/>
      <c r="H314" s="103"/>
      <c r="I314" s="103"/>
      <c r="J314" s="103"/>
      <c r="K314" s="103"/>
      <c r="L314" s="103"/>
      <c r="M314" s="103"/>
      <c r="N314" s="103"/>
      <c r="O314" s="103"/>
      <c r="P314" s="103"/>
      <c r="Q314" s="103"/>
      <c r="R314" s="103"/>
      <c r="S314" s="127"/>
      <c r="T314" s="103"/>
      <c r="U314" s="103"/>
      <c r="V314" s="103"/>
      <c r="W314" s="103"/>
      <c r="X314" s="103"/>
      <c r="Y314" s="103"/>
      <c r="Z314" s="103"/>
      <c r="AA314" s="103"/>
      <c r="AB314" s="103"/>
      <c r="AC314" s="103"/>
    </row>
    <row r="315" spans="1:29" ht="14.25" x14ac:dyDescent="0.2">
      <c r="A315" s="103"/>
      <c r="B315" s="103"/>
      <c r="C315" s="103"/>
      <c r="D315" s="103"/>
      <c r="E315" s="103"/>
      <c r="F315" s="103"/>
      <c r="G315" s="103"/>
      <c r="H315" s="103"/>
      <c r="I315" s="103"/>
      <c r="J315" s="103"/>
      <c r="K315" s="103"/>
      <c r="L315" s="103"/>
      <c r="M315" s="103"/>
      <c r="N315" s="103"/>
      <c r="O315" s="103"/>
      <c r="P315" s="103"/>
      <c r="Q315" s="103"/>
      <c r="R315" s="103"/>
      <c r="S315" s="127"/>
      <c r="T315" s="103"/>
      <c r="U315" s="103"/>
      <c r="V315" s="103"/>
      <c r="W315" s="103"/>
      <c r="X315" s="103"/>
      <c r="Y315" s="103"/>
      <c r="Z315" s="103"/>
      <c r="AA315" s="103"/>
      <c r="AB315" s="103"/>
      <c r="AC315" s="103"/>
    </row>
    <row r="316" spans="1:29" ht="14.25" x14ac:dyDescent="0.2">
      <c r="A316" s="103"/>
      <c r="B316" s="103"/>
      <c r="C316" s="103"/>
      <c r="D316" s="103"/>
      <c r="E316" s="103"/>
      <c r="F316" s="103"/>
      <c r="G316" s="103"/>
      <c r="H316" s="103"/>
      <c r="I316" s="103"/>
      <c r="J316" s="103"/>
      <c r="K316" s="103"/>
      <c r="L316" s="103"/>
      <c r="M316" s="103"/>
      <c r="N316" s="103"/>
      <c r="O316" s="103"/>
      <c r="P316" s="103"/>
      <c r="Q316" s="103"/>
      <c r="R316" s="103"/>
      <c r="S316" s="127"/>
      <c r="T316" s="103"/>
      <c r="U316" s="103"/>
      <c r="V316" s="103"/>
      <c r="W316" s="103"/>
      <c r="X316" s="103"/>
      <c r="Y316" s="103"/>
      <c r="Z316" s="103"/>
      <c r="AA316" s="103"/>
      <c r="AB316" s="103"/>
      <c r="AC316" s="103"/>
    </row>
    <row r="317" spans="1:29" ht="14.25" x14ac:dyDescent="0.2">
      <c r="A317" s="103"/>
      <c r="B317" s="103"/>
      <c r="C317" s="103"/>
      <c r="D317" s="103"/>
      <c r="E317" s="103"/>
      <c r="F317" s="103"/>
      <c r="G317" s="103"/>
      <c r="H317" s="103"/>
      <c r="I317" s="103"/>
      <c r="J317" s="103"/>
      <c r="K317" s="103"/>
      <c r="L317" s="103"/>
      <c r="M317" s="103"/>
      <c r="N317" s="103"/>
      <c r="O317" s="103"/>
      <c r="P317" s="103"/>
      <c r="Q317" s="103"/>
      <c r="R317" s="103"/>
      <c r="S317" s="127"/>
      <c r="T317" s="103"/>
      <c r="U317" s="103"/>
      <c r="V317" s="103"/>
      <c r="W317" s="103"/>
      <c r="X317" s="103"/>
      <c r="Y317" s="103"/>
      <c r="Z317" s="103"/>
      <c r="AA317" s="103"/>
      <c r="AB317" s="103"/>
      <c r="AC317" s="103"/>
    </row>
    <row r="318" spans="1:29" ht="14.25" x14ac:dyDescent="0.2">
      <c r="A318" s="103"/>
      <c r="B318" s="103"/>
      <c r="C318" s="103"/>
      <c r="D318" s="103"/>
      <c r="E318" s="103"/>
      <c r="F318" s="103"/>
      <c r="G318" s="103"/>
      <c r="H318" s="103"/>
      <c r="I318" s="103"/>
      <c r="J318" s="103"/>
      <c r="K318" s="103"/>
      <c r="L318" s="103"/>
      <c r="M318" s="103"/>
      <c r="N318" s="103"/>
      <c r="O318" s="103"/>
      <c r="P318" s="103"/>
      <c r="Q318" s="103"/>
      <c r="R318" s="103"/>
      <c r="S318" s="127"/>
      <c r="T318" s="103"/>
      <c r="U318" s="103"/>
      <c r="V318" s="103"/>
      <c r="W318" s="103"/>
      <c r="X318" s="103"/>
      <c r="Y318" s="103"/>
      <c r="Z318" s="103"/>
      <c r="AA318" s="103"/>
      <c r="AB318" s="103"/>
      <c r="AC318" s="103"/>
    </row>
    <row r="319" spans="1:29" ht="14.25" x14ac:dyDescent="0.2">
      <c r="A319" s="103"/>
      <c r="B319" s="103"/>
      <c r="C319" s="103"/>
      <c r="D319" s="103"/>
      <c r="E319" s="103"/>
      <c r="F319" s="103"/>
      <c r="G319" s="103"/>
      <c r="H319" s="103"/>
      <c r="I319" s="103"/>
      <c r="J319" s="103"/>
      <c r="K319" s="103"/>
      <c r="L319" s="103"/>
      <c r="M319" s="103"/>
      <c r="N319" s="103"/>
      <c r="O319" s="103"/>
      <c r="P319" s="103"/>
      <c r="Q319" s="103"/>
      <c r="R319" s="103"/>
      <c r="S319" s="127"/>
      <c r="T319" s="103"/>
      <c r="U319" s="103"/>
      <c r="V319" s="103"/>
      <c r="W319" s="103"/>
      <c r="X319" s="103"/>
      <c r="Y319" s="103"/>
      <c r="Z319" s="103"/>
      <c r="AA319" s="103"/>
      <c r="AB319" s="103"/>
      <c r="AC319" s="103"/>
    </row>
    <row r="320" spans="1:29" ht="14.25" x14ac:dyDescent="0.2">
      <c r="A320" s="103"/>
      <c r="B320" s="103"/>
      <c r="C320" s="103"/>
      <c r="D320" s="103"/>
      <c r="E320" s="103"/>
      <c r="F320" s="103"/>
      <c r="G320" s="103"/>
      <c r="H320" s="103"/>
      <c r="I320" s="103"/>
      <c r="J320" s="103"/>
      <c r="K320" s="103"/>
      <c r="L320" s="103"/>
      <c r="M320" s="103"/>
      <c r="N320" s="103"/>
      <c r="O320" s="103"/>
      <c r="P320" s="103"/>
      <c r="Q320" s="103"/>
      <c r="R320" s="103"/>
      <c r="S320" s="127"/>
      <c r="T320" s="103"/>
      <c r="U320" s="103"/>
      <c r="V320" s="103"/>
      <c r="W320" s="103"/>
      <c r="X320" s="103"/>
      <c r="Y320" s="103"/>
      <c r="Z320" s="103"/>
      <c r="AA320" s="103"/>
      <c r="AB320" s="103"/>
      <c r="AC320" s="103"/>
    </row>
    <row r="321" spans="1:29" ht="14.25" x14ac:dyDescent="0.2">
      <c r="A321" s="103"/>
      <c r="B321" s="103"/>
      <c r="C321" s="103"/>
      <c r="D321" s="103"/>
      <c r="E321" s="103"/>
      <c r="F321" s="103"/>
      <c r="G321" s="103"/>
      <c r="H321" s="103"/>
      <c r="I321" s="103"/>
      <c r="J321" s="103"/>
      <c r="K321" s="103"/>
      <c r="L321" s="103"/>
      <c r="M321" s="103"/>
      <c r="N321" s="103"/>
      <c r="O321" s="103"/>
      <c r="P321" s="103"/>
      <c r="Q321" s="103"/>
      <c r="R321" s="103"/>
      <c r="S321" s="127"/>
      <c r="T321" s="103"/>
      <c r="U321" s="103"/>
      <c r="V321" s="103"/>
      <c r="W321" s="103"/>
      <c r="X321" s="103"/>
      <c r="Y321" s="103"/>
      <c r="Z321" s="103"/>
      <c r="AA321" s="103"/>
      <c r="AB321" s="103"/>
      <c r="AC321" s="103"/>
    </row>
    <row r="322" spans="1:29" ht="14.25" x14ac:dyDescent="0.2">
      <c r="A322" s="103"/>
      <c r="B322" s="103"/>
      <c r="C322" s="103"/>
      <c r="D322" s="103"/>
      <c r="E322" s="103"/>
      <c r="F322" s="103"/>
      <c r="G322" s="103"/>
      <c r="H322" s="103"/>
      <c r="I322" s="103"/>
      <c r="J322" s="103"/>
      <c r="K322" s="103"/>
      <c r="L322" s="103"/>
      <c r="M322" s="103"/>
      <c r="N322" s="103"/>
      <c r="O322" s="103"/>
      <c r="P322" s="103"/>
      <c r="Q322" s="103"/>
      <c r="R322" s="103"/>
      <c r="S322" s="127"/>
      <c r="T322" s="103"/>
      <c r="U322" s="103"/>
      <c r="V322" s="103"/>
      <c r="W322" s="103"/>
      <c r="X322" s="103"/>
      <c r="Y322" s="103"/>
      <c r="Z322" s="103"/>
      <c r="AA322" s="103"/>
      <c r="AB322" s="103"/>
      <c r="AC322" s="103"/>
    </row>
    <row r="323" spans="1:29" ht="14.25" x14ac:dyDescent="0.2">
      <c r="A323" s="103"/>
      <c r="B323" s="103"/>
      <c r="C323" s="103"/>
      <c r="D323" s="103"/>
      <c r="E323" s="103"/>
      <c r="F323" s="103"/>
      <c r="G323" s="103"/>
      <c r="H323" s="103"/>
      <c r="I323" s="103"/>
      <c r="J323" s="103"/>
      <c r="K323" s="103"/>
      <c r="L323" s="103"/>
      <c r="M323" s="103"/>
      <c r="N323" s="103"/>
      <c r="O323" s="103"/>
      <c r="P323" s="103"/>
      <c r="Q323" s="103"/>
      <c r="R323" s="103"/>
      <c r="S323" s="127"/>
      <c r="T323" s="103"/>
      <c r="U323" s="103"/>
      <c r="V323" s="103"/>
      <c r="W323" s="103"/>
      <c r="X323" s="103"/>
      <c r="Y323" s="103"/>
      <c r="Z323" s="103"/>
      <c r="AA323" s="103"/>
      <c r="AB323" s="103"/>
      <c r="AC323" s="103"/>
    </row>
    <row r="324" spans="1:29" ht="14.25" x14ac:dyDescent="0.2">
      <c r="A324" s="103"/>
      <c r="B324" s="103"/>
      <c r="C324" s="103"/>
      <c r="D324" s="103"/>
      <c r="E324" s="103"/>
      <c r="F324" s="103"/>
      <c r="G324" s="103"/>
      <c r="H324" s="103"/>
      <c r="I324" s="103"/>
      <c r="J324" s="103"/>
      <c r="K324" s="103"/>
      <c r="L324" s="103"/>
      <c r="M324" s="103"/>
      <c r="N324" s="103"/>
      <c r="O324" s="103"/>
      <c r="P324" s="103"/>
      <c r="Q324" s="103"/>
      <c r="R324" s="103"/>
      <c r="S324" s="127"/>
      <c r="T324" s="103"/>
      <c r="U324" s="103"/>
      <c r="V324" s="103"/>
      <c r="W324" s="103"/>
      <c r="X324" s="103"/>
      <c r="Y324" s="103"/>
      <c r="Z324" s="103"/>
      <c r="AA324" s="103"/>
      <c r="AB324" s="103"/>
      <c r="AC324" s="103"/>
    </row>
    <row r="325" spans="1:29" ht="14.25" x14ac:dyDescent="0.2">
      <c r="A325" s="103"/>
      <c r="B325" s="103"/>
      <c r="C325" s="103"/>
      <c r="D325" s="103"/>
      <c r="E325" s="103"/>
      <c r="F325" s="103"/>
      <c r="G325" s="103"/>
      <c r="H325" s="103"/>
      <c r="I325" s="103"/>
      <c r="J325" s="103"/>
      <c r="K325" s="103"/>
      <c r="L325" s="103"/>
      <c r="M325" s="103"/>
      <c r="N325" s="103"/>
      <c r="O325" s="103"/>
      <c r="P325" s="103"/>
      <c r="Q325" s="103"/>
      <c r="R325" s="103"/>
      <c r="S325" s="127"/>
      <c r="T325" s="103"/>
      <c r="U325" s="103"/>
      <c r="V325" s="103"/>
      <c r="W325" s="103"/>
      <c r="X325" s="103"/>
      <c r="Y325" s="103"/>
      <c r="Z325" s="103"/>
      <c r="AA325" s="103"/>
      <c r="AB325" s="103"/>
      <c r="AC325" s="103"/>
    </row>
    <row r="326" spans="1:29" ht="14.25" x14ac:dyDescent="0.2">
      <c r="A326" s="103"/>
      <c r="B326" s="103"/>
      <c r="C326" s="103"/>
      <c r="D326" s="103"/>
      <c r="E326" s="103"/>
      <c r="F326" s="103"/>
      <c r="G326" s="103"/>
      <c r="H326" s="103"/>
      <c r="I326" s="103"/>
      <c r="J326" s="103"/>
      <c r="K326" s="103"/>
      <c r="L326" s="103"/>
      <c r="M326" s="103"/>
      <c r="N326" s="103"/>
      <c r="O326" s="103"/>
      <c r="P326" s="103"/>
      <c r="Q326" s="103"/>
      <c r="R326" s="103"/>
      <c r="S326" s="127"/>
      <c r="T326" s="103"/>
      <c r="U326" s="103"/>
      <c r="V326" s="103"/>
      <c r="W326" s="103"/>
      <c r="X326" s="103"/>
      <c r="Y326" s="103"/>
      <c r="Z326" s="103"/>
      <c r="AA326" s="103"/>
      <c r="AB326" s="103"/>
      <c r="AC326" s="103"/>
    </row>
    <row r="327" spans="1:29" ht="14.25" x14ac:dyDescent="0.2">
      <c r="A327" s="103"/>
      <c r="B327" s="103"/>
      <c r="C327" s="103"/>
      <c r="D327" s="103"/>
      <c r="E327" s="103"/>
      <c r="F327" s="103"/>
      <c r="G327" s="103"/>
      <c r="H327" s="103"/>
      <c r="I327" s="103"/>
      <c r="J327" s="103"/>
      <c r="K327" s="103"/>
      <c r="L327" s="103"/>
      <c r="M327" s="103"/>
      <c r="N327" s="103"/>
      <c r="O327" s="103"/>
      <c r="P327" s="103"/>
      <c r="Q327" s="103"/>
      <c r="R327" s="103"/>
      <c r="S327" s="127"/>
      <c r="T327" s="103"/>
      <c r="U327" s="103"/>
      <c r="V327" s="103"/>
      <c r="W327" s="103"/>
      <c r="X327" s="103"/>
      <c r="Y327" s="103"/>
      <c r="Z327" s="103"/>
      <c r="AA327" s="103"/>
      <c r="AB327" s="103"/>
      <c r="AC327" s="103"/>
    </row>
    <row r="328" spans="1:29" ht="14.25" x14ac:dyDescent="0.2">
      <c r="A328" s="103"/>
      <c r="B328" s="103"/>
      <c r="C328" s="103"/>
      <c r="D328" s="103"/>
      <c r="E328" s="103"/>
      <c r="F328" s="103"/>
      <c r="G328" s="103"/>
      <c r="H328" s="103"/>
      <c r="I328" s="103"/>
      <c r="J328" s="103"/>
      <c r="K328" s="103"/>
      <c r="L328" s="103"/>
      <c r="M328" s="103"/>
      <c r="N328" s="103"/>
      <c r="O328" s="103"/>
      <c r="P328" s="103"/>
      <c r="Q328" s="103"/>
      <c r="R328" s="103"/>
      <c r="S328" s="127"/>
      <c r="T328" s="103"/>
      <c r="U328" s="103"/>
      <c r="V328" s="103"/>
      <c r="W328" s="103"/>
      <c r="X328" s="103"/>
      <c r="Y328" s="103"/>
      <c r="Z328" s="103"/>
      <c r="AA328" s="103"/>
      <c r="AB328" s="103"/>
      <c r="AC328" s="103"/>
    </row>
    <row r="329" spans="1:29" ht="14.25" x14ac:dyDescent="0.2">
      <c r="A329" s="103"/>
      <c r="B329" s="103"/>
      <c r="C329" s="103"/>
      <c r="D329" s="103"/>
      <c r="E329" s="103"/>
      <c r="F329" s="103"/>
      <c r="G329" s="103"/>
      <c r="H329" s="103"/>
      <c r="I329" s="103"/>
      <c r="J329" s="103"/>
      <c r="K329" s="103"/>
      <c r="L329" s="103"/>
      <c r="M329" s="103"/>
      <c r="N329" s="103"/>
      <c r="O329" s="103"/>
      <c r="P329" s="103"/>
      <c r="Q329" s="103"/>
      <c r="R329" s="103"/>
      <c r="S329" s="127"/>
      <c r="T329" s="103"/>
      <c r="U329" s="103"/>
      <c r="V329" s="103"/>
      <c r="W329" s="103"/>
      <c r="X329" s="103"/>
      <c r="Y329" s="103"/>
      <c r="Z329" s="103"/>
      <c r="AA329" s="103"/>
      <c r="AB329" s="103"/>
      <c r="AC329" s="103"/>
    </row>
    <row r="330" spans="1:29" ht="14.25" x14ac:dyDescent="0.2">
      <c r="A330" s="103"/>
      <c r="B330" s="103"/>
      <c r="C330" s="103"/>
      <c r="D330" s="103"/>
      <c r="E330" s="103"/>
      <c r="F330" s="103"/>
      <c r="G330" s="103"/>
      <c r="H330" s="103"/>
      <c r="I330" s="103"/>
      <c r="J330" s="103"/>
      <c r="K330" s="103"/>
      <c r="L330" s="103"/>
      <c r="M330" s="103"/>
      <c r="N330" s="103"/>
      <c r="O330" s="103"/>
      <c r="P330" s="103"/>
      <c r="Q330" s="103"/>
      <c r="R330" s="103"/>
      <c r="S330" s="127"/>
      <c r="T330" s="103"/>
      <c r="U330" s="103"/>
      <c r="V330" s="103"/>
      <c r="W330" s="103"/>
      <c r="X330" s="103"/>
      <c r="Y330" s="103"/>
      <c r="Z330" s="103"/>
      <c r="AA330" s="103"/>
      <c r="AB330" s="103"/>
      <c r="AC330" s="103"/>
    </row>
    <row r="331" spans="1:29" ht="14.25" x14ac:dyDescent="0.2">
      <c r="A331" s="103"/>
      <c r="B331" s="103"/>
      <c r="C331" s="103"/>
      <c r="D331" s="103"/>
      <c r="E331" s="103"/>
      <c r="F331" s="103"/>
      <c r="G331" s="103"/>
      <c r="H331" s="103"/>
      <c r="I331" s="103"/>
      <c r="J331" s="103"/>
      <c r="K331" s="103"/>
      <c r="L331" s="103"/>
      <c r="M331" s="103"/>
      <c r="N331" s="103"/>
      <c r="O331" s="103"/>
      <c r="P331" s="103"/>
      <c r="Q331" s="103"/>
      <c r="R331" s="103"/>
      <c r="S331" s="127"/>
      <c r="T331" s="103"/>
      <c r="U331" s="103"/>
      <c r="V331" s="103"/>
      <c r="W331" s="103"/>
      <c r="X331" s="103"/>
      <c r="Y331" s="103"/>
      <c r="Z331" s="103"/>
      <c r="AA331" s="103"/>
      <c r="AB331" s="103"/>
      <c r="AC331" s="103"/>
    </row>
    <row r="332" spans="1:29" ht="14.25" x14ac:dyDescent="0.2">
      <c r="A332" s="103"/>
      <c r="B332" s="103"/>
      <c r="C332" s="103"/>
      <c r="D332" s="103"/>
      <c r="E332" s="103"/>
      <c r="F332" s="103"/>
      <c r="G332" s="103"/>
      <c r="H332" s="103"/>
      <c r="I332" s="103"/>
      <c r="J332" s="103"/>
      <c r="K332" s="103"/>
      <c r="L332" s="103"/>
      <c r="M332" s="103"/>
      <c r="N332" s="103"/>
      <c r="O332" s="103"/>
      <c r="P332" s="103"/>
      <c r="Q332" s="103"/>
      <c r="R332" s="103"/>
      <c r="S332" s="127"/>
      <c r="T332" s="103"/>
      <c r="U332" s="103"/>
      <c r="V332" s="103"/>
      <c r="W332" s="103"/>
      <c r="X332" s="103"/>
      <c r="Y332" s="103"/>
      <c r="Z332" s="103"/>
      <c r="AA332" s="103"/>
      <c r="AB332" s="103"/>
      <c r="AC332" s="103"/>
    </row>
    <row r="333" spans="1:29" ht="14.25" x14ac:dyDescent="0.2">
      <c r="A333" s="103"/>
      <c r="B333" s="103"/>
      <c r="C333" s="103"/>
      <c r="D333" s="103"/>
      <c r="E333" s="103"/>
      <c r="F333" s="103"/>
      <c r="G333" s="103"/>
      <c r="H333" s="103"/>
      <c r="I333" s="103"/>
      <c r="J333" s="103"/>
      <c r="K333" s="103"/>
      <c r="L333" s="103"/>
      <c r="M333" s="103"/>
      <c r="N333" s="103"/>
      <c r="O333" s="103"/>
      <c r="P333" s="103"/>
      <c r="Q333" s="103"/>
      <c r="R333" s="103"/>
      <c r="S333" s="127"/>
      <c r="T333" s="103"/>
      <c r="U333" s="103"/>
      <c r="V333" s="103"/>
      <c r="W333" s="103"/>
      <c r="X333" s="103"/>
      <c r="Y333" s="103"/>
      <c r="Z333" s="103"/>
      <c r="AA333" s="103"/>
      <c r="AB333" s="103"/>
      <c r="AC333" s="103"/>
    </row>
    <row r="334" spans="1:29" ht="14.25" x14ac:dyDescent="0.2">
      <c r="A334" s="103"/>
      <c r="B334" s="103"/>
      <c r="C334" s="103"/>
      <c r="D334" s="103"/>
      <c r="E334" s="103"/>
      <c r="F334" s="103"/>
      <c r="G334" s="103"/>
      <c r="H334" s="103"/>
      <c r="I334" s="103"/>
      <c r="J334" s="103"/>
      <c r="K334" s="103"/>
      <c r="L334" s="103"/>
      <c r="M334" s="103"/>
      <c r="N334" s="103"/>
      <c r="O334" s="103"/>
      <c r="P334" s="103"/>
      <c r="Q334" s="103"/>
      <c r="R334" s="103"/>
      <c r="S334" s="127"/>
      <c r="T334" s="103"/>
      <c r="U334" s="103"/>
      <c r="V334" s="103"/>
      <c r="W334" s="103"/>
      <c r="X334" s="103"/>
      <c r="Y334" s="103"/>
      <c r="Z334" s="103"/>
      <c r="AA334" s="103"/>
      <c r="AB334" s="103"/>
      <c r="AC334" s="103"/>
    </row>
    <row r="335" spans="1:29" ht="14.25" x14ac:dyDescent="0.2">
      <c r="A335" s="103"/>
      <c r="B335" s="103"/>
      <c r="C335" s="103"/>
      <c r="D335" s="103"/>
      <c r="E335" s="103"/>
      <c r="F335" s="103"/>
      <c r="G335" s="103"/>
      <c r="H335" s="103"/>
      <c r="I335" s="103"/>
      <c r="J335" s="103"/>
      <c r="K335" s="103"/>
      <c r="L335" s="103"/>
      <c r="M335" s="103"/>
      <c r="N335" s="103"/>
      <c r="O335" s="103"/>
      <c r="P335" s="103"/>
      <c r="Q335" s="103"/>
      <c r="R335" s="103"/>
      <c r="S335" s="127"/>
      <c r="T335" s="103"/>
      <c r="U335" s="103"/>
      <c r="V335" s="103"/>
      <c r="W335" s="103"/>
      <c r="X335" s="103"/>
      <c r="Y335" s="103"/>
      <c r="Z335" s="103"/>
      <c r="AA335" s="103"/>
      <c r="AB335" s="103"/>
      <c r="AC335" s="103"/>
    </row>
    <row r="336" spans="1:29" ht="14.25" x14ac:dyDescent="0.2">
      <c r="A336" s="103"/>
      <c r="B336" s="103"/>
      <c r="C336" s="103"/>
      <c r="D336" s="103"/>
      <c r="E336" s="103"/>
      <c r="F336" s="103"/>
      <c r="G336" s="103"/>
      <c r="H336" s="103"/>
      <c r="I336" s="103"/>
      <c r="J336" s="103"/>
      <c r="K336" s="103"/>
      <c r="L336" s="103"/>
      <c r="M336" s="103"/>
      <c r="N336" s="103"/>
      <c r="O336" s="103"/>
      <c r="P336" s="103"/>
      <c r="Q336" s="103"/>
      <c r="R336" s="103"/>
      <c r="S336" s="127"/>
      <c r="T336" s="103"/>
      <c r="U336" s="103"/>
      <c r="V336" s="103"/>
      <c r="W336" s="103"/>
      <c r="X336" s="103"/>
      <c r="Y336" s="103"/>
      <c r="Z336" s="103"/>
      <c r="AA336" s="103"/>
      <c r="AB336" s="103"/>
      <c r="AC336" s="103"/>
    </row>
    <row r="337" spans="1:29" ht="14.25" x14ac:dyDescent="0.2">
      <c r="A337" s="103"/>
      <c r="B337" s="103"/>
      <c r="C337" s="103"/>
      <c r="D337" s="103"/>
      <c r="E337" s="103"/>
      <c r="F337" s="103"/>
      <c r="G337" s="103"/>
      <c r="H337" s="103"/>
      <c r="I337" s="103"/>
      <c r="J337" s="103"/>
      <c r="K337" s="103"/>
      <c r="L337" s="103"/>
      <c r="M337" s="103"/>
      <c r="N337" s="103"/>
      <c r="O337" s="103"/>
      <c r="P337" s="103"/>
      <c r="Q337" s="103"/>
      <c r="R337" s="103"/>
      <c r="S337" s="127"/>
      <c r="T337" s="103"/>
      <c r="U337" s="103"/>
      <c r="V337" s="103"/>
      <c r="W337" s="103"/>
      <c r="X337" s="103"/>
      <c r="Y337" s="103"/>
      <c r="Z337" s="103"/>
      <c r="AA337" s="103"/>
      <c r="AB337" s="103"/>
      <c r="AC337" s="103"/>
    </row>
    <row r="338" spans="1:29" ht="14.25" x14ac:dyDescent="0.2">
      <c r="A338" s="103"/>
      <c r="B338" s="103"/>
      <c r="C338" s="103"/>
      <c r="D338" s="103"/>
      <c r="E338" s="103"/>
      <c r="F338" s="103"/>
      <c r="G338" s="103"/>
      <c r="H338" s="103"/>
      <c r="I338" s="103"/>
      <c r="J338" s="103"/>
      <c r="K338" s="103"/>
      <c r="L338" s="103"/>
      <c r="M338" s="103"/>
      <c r="N338" s="103"/>
      <c r="O338" s="103"/>
      <c r="P338" s="103"/>
      <c r="Q338" s="103"/>
      <c r="R338" s="103"/>
      <c r="S338" s="127"/>
      <c r="T338" s="103"/>
      <c r="U338" s="103"/>
      <c r="V338" s="103"/>
      <c r="W338" s="103"/>
      <c r="X338" s="103"/>
      <c r="Y338" s="103"/>
      <c r="Z338" s="103"/>
      <c r="AA338" s="103"/>
      <c r="AB338" s="103"/>
      <c r="AC338" s="103"/>
    </row>
    <row r="339" spans="1:29" ht="14.25" x14ac:dyDescent="0.2">
      <c r="A339" s="103"/>
      <c r="B339" s="103"/>
      <c r="C339" s="103"/>
      <c r="D339" s="103"/>
      <c r="E339" s="103"/>
      <c r="F339" s="103"/>
      <c r="G339" s="103"/>
      <c r="H339" s="103"/>
      <c r="I339" s="103"/>
      <c r="J339" s="103"/>
      <c r="K339" s="103"/>
      <c r="L339" s="103"/>
      <c r="M339" s="103"/>
      <c r="N339" s="103"/>
      <c r="O339" s="103"/>
      <c r="P339" s="103"/>
      <c r="Q339" s="103"/>
      <c r="R339" s="103"/>
      <c r="S339" s="127"/>
      <c r="T339" s="103"/>
      <c r="U339" s="103"/>
      <c r="V339" s="103"/>
      <c r="W339" s="103"/>
      <c r="X339" s="103"/>
      <c r="Y339" s="103"/>
      <c r="Z339" s="103"/>
      <c r="AA339" s="103"/>
      <c r="AB339" s="103"/>
      <c r="AC339" s="103"/>
    </row>
    <row r="340" spans="1:29" ht="14.25" x14ac:dyDescent="0.2">
      <c r="A340" s="103"/>
      <c r="B340" s="103"/>
      <c r="C340" s="103"/>
      <c r="D340" s="103"/>
      <c r="E340" s="103"/>
      <c r="F340" s="103"/>
      <c r="G340" s="103"/>
      <c r="H340" s="103"/>
      <c r="I340" s="103"/>
      <c r="J340" s="103"/>
      <c r="K340" s="103"/>
      <c r="L340" s="103"/>
      <c r="M340" s="103"/>
      <c r="N340" s="103"/>
      <c r="O340" s="103"/>
      <c r="P340" s="103"/>
      <c r="Q340" s="103"/>
      <c r="R340" s="103"/>
      <c r="S340" s="127"/>
      <c r="T340" s="103"/>
      <c r="U340" s="103"/>
      <c r="V340" s="103"/>
      <c r="W340" s="103"/>
      <c r="X340" s="103"/>
      <c r="Y340" s="103"/>
      <c r="Z340" s="103"/>
      <c r="AA340" s="103"/>
      <c r="AB340" s="103"/>
      <c r="AC340" s="103"/>
    </row>
    <row r="341" spans="1:29" ht="14.25" x14ac:dyDescent="0.2">
      <c r="A341" s="103"/>
      <c r="B341" s="103"/>
      <c r="C341" s="103"/>
      <c r="D341" s="103"/>
      <c r="E341" s="103"/>
      <c r="F341" s="103"/>
      <c r="G341" s="103"/>
      <c r="H341" s="103"/>
      <c r="I341" s="103"/>
      <c r="J341" s="103"/>
      <c r="K341" s="103"/>
      <c r="L341" s="103"/>
      <c r="M341" s="103"/>
      <c r="N341" s="103"/>
      <c r="O341" s="103"/>
      <c r="P341" s="103"/>
      <c r="Q341" s="103"/>
      <c r="R341" s="103"/>
      <c r="S341" s="127"/>
      <c r="T341" s="103"/>
      <c r="U341" s="103"/>
      <c r="V341" s="103"/>
      <c r="W341" s="103"/>
      <c r="X341" s="103"/>
      <c r="Y341" s="103"/>
      <c r="Z341" s="103"/>
      <c r="AA341" s="103"/>
      <c r="AB341" s="103"/>
      <c r="AC341" s="103"/>
    </row>
    <row r="342" spans="1:29" ht="14.25" x14ac:dyDescent="0.2">
      <c r="A342" s="103"/>
      <c r="B342" s="103"/>
      <c r="C342" s="103"/>
      <c r="D342" s="103"/>
      <c r="E342" s="103"/>
      <c r="F342" s="103"/>
      <c r="G342" s="103"/>
      <c r="H342" s="103"/>
      <c r="I342" s="103"/>
      <c r="J342" s="103"/>
      <c r="K342" s="103"/>
      <c r="L342" s="103"/>
      <c r="M342" s="103"/>
      <c r="N342" s="103"/>
      <c r="O342" s="103"/>
      <c r="P342" s="103"/>
      <c r="Q342" s="103"/>
      <c r="R342" s="103"/>
      <c r="S342" s="127"/>
      <c r="T342" s="103"/>
      <c r="U342" s="103"/>
      <c r="V342" s="103"/>
      <c r="W342" s="103"/>
      <c r="X342" s="103"/>
      <c r="Y342" s="103"/>
      <c r="Z342" s="103"/>
      <c r="AA342" s="103"/>
      <c r="AB342" s="103"/>
      <c r="AC342" s="103"/>
    </row>
    <row r="343" spans="1:29" ht="14.25" x14ac:dyDescent="0.2">
      <c r="A343" s="103"/>
      <c r="B343" s="103"/>
      <c r="C343" s="103"/>
      <c r="D343" s="103"/>
      <c r="E343" s="103"/>
      <c r="F343" s="103"/>
      <c r="G343" s="103"/>
      <c r="H343" s="103"/>
      <c r="I343" s="103"/>
      <c r="J343" s="103"/>
      <c r="K343" s="103"/>
      <c r="L343" s="103"/>
      <c r="M343" s="103"/>
      <c r="N343" s="103"/>
      <c r="O343" s="103"/>
      <c r="P343" s="103"/>
      <c r="Q343" s="103"/>
      <c r="R343" s="103"/>
      <c r="S343" s="127"/>
      <c r="T343" s="103"/>
      <c r="U343" s="103"/>
      <c r="V343" s="103"/>
      <c r="W343" s="103"/>
      <c r="X343" s="103"/>
      <c r="Y343" s="103"/>
      <c r="Z343" s="103"/>
      <c r="AA343" s="103"/>
      <c r="AB343" s="103"/>
      <c r="AC343" s="103"/>
    </row>
    <row r="344" spans="1:29" ht="14.25" x14ac:dyDescent="0.2">
      <c r="A344" s="103"/>
      <c r="B344" s="103"/>
      <c r="C344" s="103"/>
      <c r="D344" s="103"/>
      <c r="E344" s="103"/>
      <c r="F344" s="103"/>
      <c r="G344" s="103"/>
      <c r="H344" s="103"/>
      <c r="I344" s="103"/>
      <c r="J344" s="103"/>
      <c r="K344" s="103"/>
      <c r="L344" s="103"/>
      <c r="M344" s="103"/>
      <c r="N344" s="103"/>
      <c r="O344" s="103"/>
      <c r="P344" s="103"/>
      <c r="Q344" s="103"/>
      <c r="R344" s="103"/>
      <c r="S344" s="127"/>
      <c r="T344" s="103"/>
      <c r="U344" s="103"/>
      <c r="V344" s="103"/>
      <c r="W344" s="103"/>
      <c r="X344" s="103"/>
      <c r="Y344" s="103"/>
      <c r="Z344" s="103"/>
      <c r="AA344" s="103"/>
      <c r="AB344" s="103"/>
      <c r="AC344" s="103"/>
    </row>
    <row r="345" spans="1:29" ht="14.25" x14ac:dyDescent="0.2">
      <c r="A345" s="103"/>
      <c r="B345" s="103"/>
      <c r="C345" s="103"/>
      <c r="D345" s="103"/>
      <c r="E345" s="103"/>
      <c r="F345" s="103"/>
      <c r="G345" s="103"/>
      <c r="H345" s="103"/>
      <c r="I345" s="103"/>
      <c r="J345" s="103"/>
      <c r="K345" s="103"/>
      <c r="L345" s="103"/>
      <c r="M345" s="103"/>
      <c r="N345" s="103"/>
      <c r="O345" s="103"/>
      <c r="P345" s="103"/>
      <c r="Q345" s="103"/>
      <c r="R345" s="103"/>
      <c r="S345" s="127"/>
      <c r="T345" s="103"/>
      <c r="U345" s="103"/>
      <c r="V345" s="103"/>
      <c r="W345" s="103"/>
      <c r="X345" s="103"/>
      <c r="Y345" s="103"/>
      <c r="Z345" s="103"/>
      <c r="AA345" s="103"/>
      <c r="AB345" s="103"/>
      <c r="AC345" s="103"/>
    </row>
    <row r="346" spans="1:29" ht="14.25" x14ac:dyDescent="0.2">
      <c r="A346" s="103"/>
      <c r="B346" s="103"/>
      <c r="C346" s="103"/>
      <c r="D346" s="103"/>
      <c r="E346" s="103"/>
      <c r="F346" s="103"/>
      <c r="G346" s="103"/>
      <c r="H346" s="103"/>
      <c r="I346" s="103"/>
      <c r="J346" s="103"/>
      <c r="K346" s="103"/>
      <c r="L346" s="103"/>
      <c r="M346" s="103"/>
      <c r="N346" s="103"/>
      <c r="O346" s="103"/>
      <c r="P346" s="103"/>
      <c r="Q346" s="103"/>
      <c r="R346" s="103"/>
      <c r="S346" s="127"/>
      <c r="T346" s="103"/>
      <c r="U346" s="103"/>
      <c r="V346" s="103"/>
      <c r="W346" s="103"/>
      <c r="X346" s="103"/>
      <c r="Y346" s="103"/>
      <c r="Z346" s="103"/>
      <c r="AA346" s="103"/>
      <c r="AB346" s="103"/>
      <c r="AC346" s="103"/>
    </row>
    <row r="347" spans="1:29" ht="14.25" x14ac:dyDescent="0.2">
      <c r="A347" s="103"/>
      <c r="B347" s="103"/>
      <c r="C347" s="103"/>
      <c r="D347" s="103"/>
      <c r="E347" s="103"/>
      <c r="F347" s="103"/>
      <c r="G347" s="103"/>
      <c r="H347" s="103"/>
      <c r="I347" s="103"/>
      <c r="J347" s="103"/>
      <c r="K347" s="103"/>
      <c r="L347" s="103"/>
      <c r="M347" s="103"/>
      <c r="N347" s="103"/>
      <c r="O347" s="103"/>
      <c r="P347" s="103"/>
      <c r="Q347" s="103"/>
      <c r="R347" s="103"/>
      <c r="S347" s="127"/>
      <c r="T347" s="103"/>
      <c r="U347" s="103"/>
      <c r="V347" s="103"/>
      <c r="W347" s="103"/>
      <c r="X347" s="103"/>
      <c r="Y347" s="103"/>
      <c r="Z347" s="103"/>
      <c r="AA347" s="103"/>
      <c r="AB347" s="103"/>
      <c r="AC347" s="103"/>
    </row>
    <row r="348" spans="1:29" ht="14.25" x14ac:dyDescent="0.2">
      <c r="A348" s="103"/>
      <c r="B348" s="103"/>
      <c r="C348" s="103"/>
      <c r="D348" s="103"/>
      <c r="E348" s="103"/>
      <c r="F348" s="103"/>
      <c r="G348" s="103"/>
      <c r="H348" s="103"/>
      <c r="I348" s="103"/>
      <c r="J348" s="103"/>
      <c r="K348" s="103"/>
      <c r="L348" s="103"/>
      <c r="M348" s="103"/>
      <c r="N348" s="103"/>
      <c r="O348" s="103"/>
      <c r="P348" s="103"/>
      <c r="Q348" s="103"/>
      <c r="R348" s="103"/>
      <c r="S348" s="127"/>
      <c r="T348" s="103"/>
      <c r="U348" s="103"/>
      <c r="V348" s="103"/>
      <c r="W348" s="103"/>
      <c r="X348" s="103"/>
      <c r="Y348" s="103"/>
      <c r="Z348" s="103"/>
      <c r="AA348" s="103"/>
      <c r="AB348" s="103"/>
      <c r="AC348" s="103"/>
    </row>
    <row r="349" spans="1:29" ht="14.25" x14ac:dyDescent="0.2">
      <c r="A349" s="103"/>
      <c r="B349" s="103"/>
      <c r="C349" s="103"/>
      <c r="D349" s="103"/>
      <c r="E349" s="103"/>
      <c r="F349" s="103"/>
      <c r="G349" s="103"/>
      <c r="H349" s="103"/>
      <c r="I349" s="103"/>
      <c r="J349" s="103"/>
      <c r="K349" s="103"/>
      <c r="L349" s="103"/>
      <c r="M349" s="103"/>
      <c r="N349" s="103"/>
      <c r="O349" s="103"/>
      <c r="P349" s="103"/>
      <c r="Q349" s="103"/>
      <c r="R349" s="103"/>
      <c r="S349" s="127"/>
      <c r="T349" s="103"/>
      <c r="U349" s="103"/>
      <c r="V349" s="103"/>
      <c r="W349" s="103"/>
      <c r="X349" s="103"/>
      <c r="Y349" s="103"/>
      <c r="Z349" s="103"/>
      <c r="AA349" s="103"/>
      <c r="AB349" s="103"/>
      <c r="AC349" s="103"/>
    </row>
    <row r="350" spans="1:29" ht="14.25" x14ac:dyDescent="0.2">
      <c r="A350" s="103"/>
      <c r="B350" s="103"/>
      <c r="C350" s="103"/>
      <c r="D350" s="103"/>
      <c r="E350" s="103"/>
      <c r="F350" s="103"/>
      <c r="G350" s="103"/>
      <c r="H350" s="103"/>
      <c r="I350" s="103"/>
      <c r="J350" s="103"/>
      <c r="K350" s="103"/>
      <c r="L350" s="103"/>
      <c r="M350" s="103"/>
      <c r="N350" s="103"/>
      <c r="O350" s="103"/>
      <c r="P350" s="103"/>
      <c r="Q350" s="103"/>
      <c r="R350" s="103"/>
      <c r="S350" s="127"/>
      <c r="T350" s="103"/>
      <c r="U350" s="103"/>
      <c r="V350" s="103"/>
      <c r="W350" s="103"/>
      <c r="X350" s="103"/>
      <c r="Y350" s="103"/>
      <c r="Z350" s="103"/>
      <c r="AA350" s="103"/>
      <c r="AB350" s="103"/>
      <c r="AC350" s="103"/>
    </row>
    <row r="351" spans="1:29" ht="14.25" x14ac:dyDescent="0.2">
      <c r="A351" s="103"/>
      <c r="B351" s="103"/>
      <c r="C351" s="103"/>
      <c r="D351" s="103"/>
      <c r="E351" s="103"/>
      <c r="F351" s="103"/>
      <c r="G351" s="103"/>
      <c r="H351" s="103"/>
      <c r="I351" s="103"/>
      <c r="J351" s="103"/>
      <c r="K351" s="103"/>
      <c r="L351" s="103"/>
      <c r="M351" s="103"/>
      <c r="N351" s="103"/>
      <c r="O351" s="103"/>
      <c r="P351" s="103"/>
      <c r="Q351" s="103"/>
      <c r="R351" s="103"/>
      <c r="S351" s="127"/>
      <c r="T351" s="103"/>
      <c r="U351" s="103"/>
      <c r="V351" s="103"/>
      <c r="W351" s="103"/>
      <c r="X351" s="103"/>
      <c r="Y351" s="103"/>
      <c r="Z351" s="103"/>
      <c r="AA351" s="103"/>
      <c r="AB351" s="103"/>
      <c r="AC351" s="103"/>
    </row>
    <row r="352" spans="1:29" ht="14.25" x14ac:dyDescent="0.2">
      <c r="A352" s="103"/>
      <c r="B352" s="103"/>
      <c r="C352" s="103"/>
      <c r="D352" s="103"/>
      <c r="E352" s="103"/>
      <c r="F352" s="103"/>
      <c r="G352" s="103"/>
      <c r="H352" s="103"/>
      <c r="I352" s="103"/>
      <c r="J352" s="103"/>
      <c r="K352" s="103"/>
      <c r="L352" s="103"/>
      <c r="M352" s="103"/>
      <c r="N352" s="103"/>
      <c r="O352" s="103"/>
      <c r="P352" s="103"/>
      <c r="Q352" s="103"/>
      <c r="R352" s="103"/>
      <c r="S352" s="127"/>
      <c r="T352" s="103"/>
      <c r="U352" s="103"/>
      <c r="V352" s="103"/>
      <c r="W352" s="103"/>
      <c r="X352" s="103"/>
      <c r="Y352" s="103"/>
      <c r="Z352" s="103"/>
      <c r="AA352" s="103"/>
      <c r="AB352" s="103"/>
      <c r="AC352" s="103"/>
    </row>
    <row r="353" spans="1:29" ht="14.25" x14ac:dyDescent="0.2">
      <c r="A353" s="103"/>
      <c r="B353" s="103"/>
      <c r="C353" s="103"/>
      <c r="D353" s="103"/>
      <c r="E353" s="103"/>
      <c r="F353" s="103"/>
      <c r="G353" s="103"/>
      <c r="H353" s="103"/>
      <c r="I353" s="103"/>
      <c r="J353" s="103"/>
      <c r="K353" s="103"/>
      <c r="L353" s="103"/>
      <c r="M353" s="103"/>
      <c r="N353" s="103"/>
      <c r="O353" s="103"/>
      <c r="P353" s="103"/>
      <c r="Q353" s="103"/>
      <c r="R353" s="103"/>
      <c r="S353" s="127"/>
      <c r="T353" s="103"/>
      <c r="U353" s="103"/>
      <c r="V353" s="103"/>
      <c r="W353" s="103"/>
      <c r="X353" s="103"/>
      <c r="Y353" s="103"/>
      <c r="Z353" s="103"/>
      <c r="AA353" s="103"/>
      <c r="AB353" s="103"/>
      <c r="AC353" s="103"/>
    </row>
    <row r="354" spans="1:29" ht="14.25" x14ac:dyDescent="0.2">
      <c r="A354" s="103"/>
      <c r="B354" s="103"/>
      <c r="C354" s="103"/>
      <c r="D354" s="103"/>
      <c r="E354" s="103"/>
      <c r="F354" s="103"/>
      <c r="G354" s="103"/>
      <c r="H354" s="103"/>
      <c r="I354" s="103"/>
      <c r="J354" s="103"/>
      <c r="K354" s="103"/>
      <c r="L354" s="103"/>
      <c r="M354" s="103"/>
      <c r="N354" s="103"/>
      <c r="O354" s="103"/>
      <c r="P354" s="103"/>
      <c r="Q354" s="103"/>
      <c r="R354" s="103"/>
      <c r="S354" s="127"/>
      <c r="T354" s="103"/>
      <c r="U354" s="103"/>
      <c r="V354" s="103"/>
      <c r="W354" s="103"/>
      <c r="X354" s="103"/>
      <c r="Y354" s="103"/>
      <c r="Z354" s="103"/>
      <c r="AA354" s="103"/>
      <c r="AB354" s="103"/>
      <c r="AC354" s="103"/>
    </row>
    <row r="355" spans="1:29" ht="14.25" x14ac:dyDescent="0.2">
      <c r="A355" s="103"/>
      <c r="B355" s="103"/>
      <c r="C355" s="103"/>
      <c r="D355" s="103"/>
      <c r="E355" s="103"/>
      <c r="F355" s="103"/>
      <c r="G355" s="103"/>
      <c r="H355" s="103"/>
      <c r="I355" s="103"/>
      <c r="J355" s="103"/>
      <c r="K355" s="103"/>
      <c r="L355" s="103"/>
      <c r="M355" s="103"/>
      <c r="N355" s="103"/>
      <c r="O355" s="103"/>
      <c r="P355" s="103"/>
      <c r="Q355" s="103"/>
      <c r="R355" s="103"/>
      <c r="S355" s="127"/>
      <c r="T355" s="103"/>
      <c r="U355" s="103"/>
      <c r="V355" s="103"/>
      <c r="W355" s="103"/>
      <c r="X355" s="103"/>
      <c r="Y355" s="103"/>
      <c r="Z355" s="103"/>
      <c r="AA355" s="103"/>
      <c r="AB355" s="103"/>
      <c r="AC355" s="103"/>
    </row>
    <row r="356" spans="1:29" ht="14.25" x14ac:dyDescent="0.2">
      <c r="A356" s="103"/>
      <c r="B356" s="103"/>
      <c r="C356" s="103"/>
      <c r="D356" s="103"/>
      <c r="E356" s="103"/>
      <c r="F356" s="103"/>
      <c r="G356" s="103"/>
      <c r="H356" s="103"/>
      <c r="I356" s="103"/>
      <c r="J356" s="103"/>
      <c r="K356" s="103"/>
      <c r="L356" s="103"/>
      <c r="M356" s="103"/>
      <c r="N356" s="103"/>
      <c r="O356" s="103"/>
      <c r="P356" s="103"/>
      <c r="Q356" s="103"/>
      <c r="R356" s="103"/>
      <c r="S356" s="127"/>
      <c r="T356" s="103"/>
      <c r="U356" s="103"/>
      <c r="V356" s="103"/>
      <c r="W356" s="103"/>
      <c r="X356" s="103"/>
      <c r="Y356" s="103"/>
      <c r="Z356" s="103"/>
      <c r="AA356" s="103"/>
      <c r="AB356" s="103"/>
      <c r="AC356" s="103"/>
    </row>
    <row r="357" spans="1:29" ht="14.25" x14ac:dyDescent="0.2">
      <c r="A357" s="103"/>
      <c r="B357" s="103"/>
      <c r="C357" s="103"/>
      <c r="D357" s="103"/>
      <c r="E357" s="103"/>
      <c r="F357" s="103"/>
      <c r="G357" s="103"/>
      <c r="H357" s="103"/>
      <c r="I357" s="103"/>
      <c r="J357" s="103"/>
      <c r="K357" s="103"/>
      <c r="L357" s="103"/>
      <c r="M357" s="103"/>
      <c r="N357" s="103"/>
      <c r="O357" s="103"/>
      <c r="P357" s="103"/>
      <c r="Q357" s="103"/>
      <c r="R357" s="103"/>
      <c r="S357" s="127"/>
      <c r="T357" s="103"/>
      <c r="U357" s="103"/>
      <c r="V357" s="103"/>
      <c r="W357" s="103"/>
      <c r="X357" s="103"/>
      <c r="Y357" s="103"/>
      <c r="Z357" s="103"/>
      <c r="AA357" s="103"/>
      <c r="AB357" s="103"/>
      <c r="AC357" s="103"/>
    </row>
    <row r="358" spans="1:29" ht="14.25" x14ac:dyDescent="0.2">
      <c r="A358" s="103"/>
      <c r="B358" s="103"/>
      <c r="C358" s="103"/>
      <c r="D358" s="103"/>
      <c r="E358" s="103"/>
      <c r="F358" s="103"/>
      <c r="G358" s="103"/>
      <c r="H358" s="103"/>
      <c r="I358" s="103"/>
      <c r="J358" s="103"/>
      <c r="K358" s="103"/>
      <c r="L358" s="103"/>
      <c r="M358" s="103"/>
      <c r="N358" s="103"/>
      <c r="O358" s="103"/>
      <c r="P358" s="103"/>
      <c r="Q358" s="103"/>
      <c r="R358" s="103"/>
      <c r="S358" s="127"/>
      <c r="T358" s="103"/>
      <c r="U358" s="103"/>
      <c r="V358" s="103"/>
      <c r="W358" s="103"/>
      <c r="X358" s="103"/>
      <c r="Y358" s="103"/>
      <c r="Z358" s="103"/>
      <c r="AA358" s="103"/>
      <c r="AB358" s="103"/>
      <c r="AC358" s="103"/>
    </row>
    <row r="359" spans="1:29" ht="14.25" x14ac:dyDescent="0.2">
      <c r="A359" s="103"/>
      <c r="B359" s="103"/>
      <c r="C359" s="103"/>
      <c r="D359" s="103"/>
      <c r="E359" s="103"/>
      <c r="F359" s="103"/>
      <c r="G359" s="103"/>
      <c r="H359" s="103"/>
      <c r="I359" s="103"/>
      <c r="J359" s="103"/>
      <c r="K359" s="103"/>
      <c r="L359" s="103"/>
      <c r="M359" s="103"/>
      <c r="N359" s="103"/>
      <c r="O359" s="103"/>
      <c r="P359" s="103"/>
      <c r="Q359" s="103"/>
      <c r="R359" s="103"/>
      <c r="S359" s="127"/>
      <c r="T359" s="103"/>
      <c r="U359" s="103"/>
      <c r="V359" s="103"/>
      <c r="W359" s="103"/>
      <c r="X359" s="103"/>
      <c r="Y359" s="103"/>
      <c r="Z359" s="103"/>
      <c r="AA359" s="103"/>
      <c r="AB359" s="103"/>
      <c r="AC359" s="103"/>
    </row>
    <row r="360" spans="1:29" ht="14.25" x14ac:dyDescent="0.2">
      <c r="A360" s="103"/>
      <c r="B360" s="103"/>
      <c r="C360" s="103"/>
      <c r="D360" s="103"/>
      <c r="E360" s="103"/>
      <c r="F360" s="103"/>
      <c r="G360" s="103"/>
      <c r="H360" s="103"/>
      <c r="I360" s="103"/>
      <c r="J360" s="103"/>
      <c r="K360" s="103"/>
      <c r="L360" s="103"/>
      <c r="M360" s="103"/>
      <c r="N360" s="103"/>
      <c r="O360" s="103"/>
      <c r="P360" s="103"/>
      <c r="Q360" s="103"/>
      <c r="R360" s="103"/>
      <c r="S360" s="127"/>
      <c r="T360" s="103"/>
      <c r="U360" s="103"/>
      <c r="V360" s="103"/>
      <c r="W360" s="103"/>
      <c r="X360" s="103"/>
      <c r="Y360" s="103"/>
      <c r="Z360" s="103"/>
      <c r="AA360" s="103"/>
      <c r="AB360" s="103"/>
      <c r="AC360" s="103"/>
    </row>
    <row r="361" spans="1:29" ht="14.25" x14ac:dyDescent="0.2">
      <c r="A361" s="103"/>
      <c r="B361" s="103"/>
      <c r="C361" s="103"/>
      <c r="D361" s="103"/>
      <c r="E361" s="103"/>
      <c r="F361" s="103"/>
      <c r="G361" s="103"/>
      <c r="H361" s="103"/>
      <c r="I361" s="103"/>
      <c r="J361" s="103"/>
      <c r="K361" s="103"/>
      <c r="L361" s="103"/>
      <c r="M361" s="103"/>
      <c r="N361" s="103"/>
      <c r="O361" s="103"/>
      <c r="P361" s="103"/>
      <c r="Q361" s="103"/>
      <c r="R361" s="103"/>
      <c r="S361" s="127"/>
      <c r="T361" s="103"/>
      <c r="U361" s="103"/>
      <c r="V361" s="103"/>
      <c r="W361" s="103"/>
      <c r="X361" s="103"/>
      <c r="Y361" s="103"/>
      <c r="Z361" s="103"/>
      <c r="AA361" s="103"/>
      <c r="AB361" s="103"/>
      <c r="AC361" s="103"/>
    </row>
    <row r="362" spans="1:29" ht="14.25" x14ac:dyDescent="0.2">
      <c r="A362" s="103"/>
      <c r="B362" s="103"/>
      <c r="C362" s="103"/>
      <c r="D362" s="103"/>
      <c r="E362" s="103"/>
      <c r="F362" s="103"/>
      <c r="G362" s="103"/>
      <c r="H362" s="103"/>
      <c r="I362" s="103"/>
      <c r="J362" s="103"/>
      <c r="K362" s="103"/>
      <c r="L362" s="103"/>
      <c r="M362" s="103"/>
      <c r="N362" s="103"/>
      <c r="O362" s="103"/>
      <c r="P362" s="103"/>
      <c r="Q362" s="103"/>
      <c r="R362" s="103"/>
      <c r="S362" s="127"/>
      <c r="T362" s="103"/>
      <c r="U362" s="103"/>
      <c r="V362" s="103"/>
      <c r="W362" s="103"/>
      <c r="X362" s="103"/>
      <c r="Y362" s="103"/>
      <c r="Z362" s="103"/>
      <c r="AA362" s="103"/>
      <c r="AB362" s="103"/>
      <c r="AC362" s="103"/>
    </row>
    <row r="363" spans="1:29" ht="14.25" x14ac:dyDescent="0.2">
      <c r="A363" s="103"/>
      <c r="B363" s="103"/>
      <c r="C363" s="103"/>
      <c r="D363" s="103"/>
      <c r="E363" s="103"/>
      <c r="F363" s="103"/>
      <c r="G363" s="103"/>
      <c r="H363" s="103"/>
      <c r="I363" s="103"/>
      <c r="J363" s="103"/>
      <c r="K363" s="103"/>
      <c r="L363" s="103"/>
      <c r="M363" s="103"/>
      <c r="N363" s="103"/>
      <c r="O363" s="103"/>
      <c r="P363" s="103"/>
      <c r="Q363" s="103"/>
      <c r="R363" s="103"/>
      <c r="S363" s="127"/>
      <c r="T363" s="103"/>
      <c r="U363" s="103"/>
      <c r="V363" s="103"/>
      <c r="W363" s="103"/>
      <c r="X363" s="103"/>
      <c r="Y363" s="103"/>
      <c r="Z363" s="103"/>
      <c r="AA363" s="103"/>
      <c r="AB363" s="103"/>
      <c r="AC363" s="103"/>
    </row>
    <row r="364" spans="1:29" ht="14.25" x14ac:dyDescent="0.2">
      <c r="A364" s="103"/>
      <c r="B364" s="103"/>
      <c r="C364" s="103"/>
      <c r="D364" s="103"/>
      <c r="E364" s="103"/>
      <c r="F364" s="103"/>
      <c r="G364" s="103"/>
      <c r="H364" s="103"/>
      <c r="I364" s="103"/>
      <c r="J364" s="103"/>
      <c r="K364" s="103"/>
      <c r="L364" s="103"/>
      <c r="M364" s="103"/>
      <c r="N364" s="103"/>
      <c r="O364" s="103"/>
      <c r="P364" s="103"/>
      <c r="Q364" s="103"/>
      <c r="R364" s="103"/>
      <c r="S364" s="127"/>
      <c r="T364" s="103"/>
      <c r="U364" s="103"/>
      <c r="V364" s="103"/>
      <c r="W364" s="103"/>
      <c r="X364" s="103"/>
      <c r="Y364" s="103"/>
      <c r="Z364" s="103"/>
      <c r="AA364" s="103"/>
      <c r="AB364" s="103"/>
      <c r="AC364" s="103"/>
    </row>
    <row r="365" spans="1:29" ht="14.25" x14ac:dyDescent="0.2">
      <c r="A365" s="103"/>
      <c r="B365" s="103"/>
      <c r="C365" s="103"/>
      <c r="D365" s="103"/>
      <c r="E365" s="103"/>
      <c r="F365" s="103"/>
      <c r="G365" s="103"/>
      <c r="H365" s="103"/>
      <c r="I365" s="103"/>
      <c r="J365" s="103"/>
      <c r="K365" s="103"/>
      <c r="L365" s="103"/>
      <c r="M365" s="103"/>
      <c r="N365" s="103"/>
      <c r="O365" s="103"/>
      <c r="P365" s="103"/>
      <c r="Q365" s="103"/>
      <c r="R365" s="103"/>
      <c r="S365" s="127"/>
      <c r="T365" s="103"/>
      <c r="U365" s="103"/>
      <c r="V365" s="103"/>
      <c r="W365" s="103"/>
      <c r="X365" s="103"/>
      <c r="Y365" s="103"/>
      <c r="Z365" s="103"/>
      <c r="AA365" s="103"/>
      <c r="AB365" s="103"/>
      <c r="AC365" s="103"/>
    </row>
    <row r="366" spans="1:29" ht="14.25" x14ac:dyDescent="0.2">
      <c r="A366" s="103"/>
      <c r="B366" s="103"/>
      <c r="C366" s="103"/>
      <c r="D366" s="103"/>
      <c r="E366" s="103"/>
      <c r="F366" s="103"/>
      <c r="G366" s="103"/>
      <c r="H366" s="103"/>
      <c r="I366" s="103"/>
      <c r="J366" s="103"/>
      <c r="K366" s="103"/>
      <c r="L366" s="103"/>
      <c r="M366" s="103"/>
      <c r="N366" s="103"/>
      <c r="O366" s="103"/>
      <c r="P366" s="103"/>
      <c r="Q366" s="103"/>
      <c r="R366" s="103"/>
      <c r="S366" s="127"/>
      <c r="T366" s="103"/>
      <c r="U366" s="103"/>
      <c r="V366" s="103"/>
      <c r="W366" s="103"/>
      <c r="X366" s="103"/>
      <c r="Y366" s="103"/>
      <c r="Z366" s="103"/>
      <c r="AA366" s="103"/>
      <c r="AB366" s="103"/>
      <c r="AC366" s="103"/>
    </row>
    <row r="367" spans="1:29" ht="14.25" x14ac:dyDescent="0.2">
      <c r="A367" s="103"/>
      <c r="B367" s="103"/>
      <c r="C367" s="103"/>
      <c r="D367" s="103"/>
      <c r="E367" s="103"/>
      <c r="F367" s="103"/>
      <c r="G367" s="103"/>
      <c r="H367" s="103"/>
      <c r="I367" s="103"/>
      <c r="J367" s="103"/>
      <c r="K367" s="103"/>
      <c r="L367" s="103"/>
      <c r="M367" s="103"/>
      <c r="N367" s="103"/>
      <c r="O367" s="103"/>
      <c r="P367" s="103"/>
      <c r="Q367" s="103"/>
      <c r="R367" s="103"/>
      <c r="S367" s="127"/>
      <c r="T367" s="103"/>
      <c r="U367" s="103"/>
      <c r="V367" s="103"/>
      <c r="W367" s="103"/>
      <c r="X367" s="103"/>
      <c r="Y367" s="103"/>
      <c r="Z367" s="103"/>
      <c r="AA367" s="103"/>
      <c r="AB367" s="103"/>
      <c r="AC367" s="103"/>
    </row>
    <row r="368" spans="1:29" ht="14.25" x14ac:dyDescent="0.2">
      <c r="A368" s="103"/>
      <c r="B368" s="103"/>
      <c r="C368" s="103"/>
      <c r="D368" s="103"/>
      <c r="E368" s="103"/>
      <c r="F368" s="103"/>
      <c r="G368" s="103"/>
      <c r="H368" s="103"/>
      <c r="I368" s="103"/>
      <c r="J368" s="103"/>
      <c r="K368" s="103"/>
      <c r="L368" s="103"/>
      <c r="M368" s="103"/>
      <c r="N368" s="103"/>
      <c r="O368" s="103"/>
      <c r="P368" s="103"/>
      <c r="Q368" s="103"/>
      <c r="R368" s="103"/>
      <c r="S368" s="127"/>
      <c r="T368" s="103"/>
      <c r="U368" s="103"/>
      <c r="V368" s="103"/>
      <c r="W368" s="103"/>
      <c r="X368" s="103"/>
      <c r="Y368" s="103"/>
      <c r="Z368" s="103"/>
      <c r="AA368" s="103"/>
      <c r="AB368" s="103"/>
      <c r="AC368" s="103"/>
    </row>
    <row r="369" spans="1:29" ht="14.25" x14ac:dyDescent="0.2">
      <c r="A369" s="103"/>
      <c r="B369" s="103"/>
      <c r="C369" s="103"/>
      <c r="D369" s="103"/>
      <c r="E369" s="103"/>
      <c r="F369" s="103"/>
      <c r="G369" s="103"/>
      <c r="H369" s="103"/>
      <c r="I369" s="103"/>
      <c r="J369" s="103"/>
      <c r="K369" s="103"/>
      <c r="L369" s="103"/>
      <c r="M369" s="103"/>
      <c r="N369" s="103"/>
      <c r="O369" s="103"/>
      <c r="P369" s="103"/>
      <c r="Q369" s="103"/>
      <c r="R369" s="103"/>
      <c r="S369" s="127"/>
      <c r="T369" s="103"/>
      <c r="U369" s="103"/>
      <c r="V369" s="103"/>
      <c r="W369" s="103"/>
      <c r="X369" s="103"/>
      <c r="Y369" s="103"/>
      <c r="Z369" s="103"/>
      <c r="AA369" s="103"/>
      <c r="AB369" s="103"/>
      <c r="AC369" s="103"/>
    </row>
    <row r="370" spans="1:29" ht="14.25" x14ac:dyDescent="0.2">
      <c r="A370" s="103"/>
      <c r="B370" s="103"/>
      <c r="C370" s="103"/>
      <c r="D370" s="103"/>
      <c r="E370" s="103"/>
      <c r="F370" s="103"/>
      <c r="G370" s="103"/>
      <c r="H370" s="103"/>
      <c r="I370" s="103"/>
      <c r="J370" s="103"/>
      <c r="K370" s="103"/>
      <c r="L370" s="103"/>
      <c r="M370" s="103"/>
      <c r="N370" s="103"/>
      <c r="O370" s="103"/>
      <c r="P370" s="103"/>
      <c r="Q370" s="103"/>
      <c r="R370" s="103"/>
      <c r="S370" s="127"/>
      <c r="T370" s="103"/>
      <c r="U370" s="103"/>
      <c r="V370" s="103"/>
      <c r="W370" s="103"/>
      <c r="X370" s="103"/>
      <c r="Y370" s="103"/>
      <c r="Z370" s="103"/>
      <c r="AA370" s="103"/>
      <c r="AB370" s="103"/>
      <c r="AC370" s="103"/>
    </row>
    <row r="371" spans="1:29" ht="14.25" x14ac:dyDescent="0.2">
      <c r="A371" s="103"/>
      <c r="B371" s="103"/>
      <c r="C371" s="103"/>
      <c r="D371" s="103"/>
      <c r="E371" s="103"/>
      <c r="F371" s="103"/>
      <c r="G371" s="103"/>
      <c r="H371" s="103"/>
      <c r="I371" s="103"/>
      <c r="J371" s="103"/>
      <c r="K371" s="103"/>
      <c r="L371" s="103"/>
      <c r="M371" s="103"/>
      <c r="N371" s="103"/>
      <c r="O371" s="103"/>
      <c r="P371" s="103"/>
      <c r="Q371" s="103"/>
      <c r="R371" s="103"/>
      <c r="S371" s="127"/>
      <c r="T371" s="103"/>
      <c r="U371" s="103"/>
      <c r="V371" s="103"/>
      <c r="W371" s="103"/>
      <c r="X371" s="103"/>
      <c r="Y371" s="103"/>
      <c r="Z371" s="103"/>
      <c r="AA371" s="103"/>
      <c r="AB371" s="103"/>
      <c r="AC371" s="103"/>
    </row>
    <row r="372" spans="1:29" ht="14.25" x14ac:dyDescent="0.2">
      <c r="A372" s="103"/>
      <c r="B372" s="103"/>
      <c r="C372" s="103"/>
      <c r="D372" s="103"/>
      <c r="E372" s="103"/>
      <c r="F372" s="103"/>
      <c r="G372" s="103"/>
      <c r="H372" s="103"/>
      <c r="I372" s="103"/>
      <c r="J372" s="103"/>
      <c r="K372" s="103"/>
      <c r="L372" s="103"/>
      <c r="M372" s="103"/>
      <c r="N372" s="103"/>
      <c r="O372" s="103"/>
      <c r="P372" s="103"/>
      <c r="Q372" s="103"/>
      <c r="R372" s="103"/>
      <c r="S372" s="127"/>
      <c r="T372" s="103"/>
      <c r="U372" s="103"/>
      <c r="V372" s="103"/>
      <c r="W372" s="103"/>
      <c r="X372" s="103"/>
      <c r="Y372" s="103"/>
      <c r="Z372" s="103"/>
      <c r="AA372" s="103"/>
      <c r="AB372" s="103"/>
      <c r="AC372" s="103"/>
    </row>
    <row r="373" spans="1:29" ht="14.25" x14ac:dyDescent="0.2">
      <c r="A373" s="103"/>
      <c r="B373" s="103"/>
      <c r="C373" s="103"/>
      <c r="D373" s="103"/>
      <c r="E373" s="103"/>
      <c r="F373" s="103"/>
      <c r="G373" s="103"/>
      <c r="H373" s="103"/>
      <c r="I373" s="103"/>
      <c r="J373" s="103"/>
      <c r="K373" s="103"/>
      <c r="L373" s="103"/>
      <c r="M373" s="103"/>
      <c r="N373" s="103"/>
      <c r="O373" s="103"/>
      <c r="P373" s="103"/>
      <c r="Q373" s="103"/>
      <c r="R373" s="103"/>
      <c r="S373" s="127"/>
      <c r="T373" s="103"/>
      <c r="U373" s="103"/>
      <c r="V373" s="103"/>
      <c r="W373" s="103"/>
      <c r="X373" s="103"/>
      <c r="Y373" s="103"/>
      <c r="Z373" s="103"/>
      <c r="AA373" s="103"/>
      <c r="AB373" s="103"/>
      <c r="AC373" s="103"/>
    </row>
    <row r="374" spans="1:29" ht="14.25" x14ac:dyDescent="0.2">
      <c r="A374" s="103"/>
      <c r="B374" s="103"/>
      <c r="C374" s="103"/>
      <c r="D374" s="103"/>
      <c r="E374" s="103"/>
      <c r="F374" s="103"/>
      <c r="G374" s="103"/>
      <c r="H374" s="103"/>
      <c r="I374" s="103"/>
      <c r="J374" s="103"/>
      <c r="K374" s="103"/>
      <c r="L374" s="103"/>
      <c r="M374" s="103"/>
      <c r="N374" s="103"/>
      <c r="O374" s="103"/>
      <c r="P374" s="103"/>
      <c r="Q374" s="103"/>
      <c r="R374" s="103"/>
      <c r="S374" s="127"/>
      <c r="T374" s="103"/>
      <c r="U374" s="103"/>
      <c r="V374" s="103"/>
      <c r="W374" s="103"/>
      <c r="X374" s="103"/>
      <c r="Y374" s="103"/>
      <c r="Z374" s="103"/>
      <c r="AA374" s="103"/>
      <c r="AB374" s="103"/>
      <c r="AC374" s="103"/>
    </row>
    <row r="375" spans="1:29" ht="14.25" x14ac:dyDescent="0.2">
      <c r="A375" s="103"/>
      <c r="B375" s="103"/>
      <c r="C375" s="103"/>
      <c r="D375" s="103"/>
      <c r="E375" s="103"/>
      <c r="F375" s="103"/>
      <c r="G375" s="103"/>
      <c r="H375" s="103"/>
      <c r="I375" s="103"/>
      <c r="J375" s="103"/>
      <c r="K375" s="103"/>
      <c r="L375" s="103"/>
      <c r="M375" s="103"/>
      <c r="N375" s="103"/>
      <c r="O375" s="103"/>
      <c r="P375" s="103"/>
      <c r="Q375" s="103"/>
      <c r="R375" s="103"/>
      <c r="S375" s="127"/>
      <c r="T375" s="103"/>
      <c r="U375" s="103"/>
      <c r="V375" s="103"/>
      <c r="W375" s="103"/>
      <c r="X375" s="103"/>
      <c r="Y375" s="103"/>
      <c r="Z375" s="103"/>
      <c r="AA375" s="103"/>
      <c r="AB375" s="103"/>
      <c r="AC375" s="103"/>
    </row>
    <row r="376" spans="1:29" ht="14.25" x14ac:dyDescent="0.2">
      <c r="A376" s="103"/>
      <c r="B376" s="103"/>
      <c r="C376" s="103"/>
      <c r="D376" s="103"/>
      <c r="E376" s="103"/>
      <c r="F376" s="103"/>
      <c r="G376" s="103"/>
      <c r="H376" s="103"/>
      <c r="I376" s="103"/>
      <c r="J376" s="103"/>
      <c r="K376" s="103"/>
      <c r="L376" s="103"/>
      <c r="M376" s="103"/>
      <c r="N376" s="103"/>
      <c r="O376" s="103"/>
      <c r="P376" s="103"/>
      <c r="Q376" s="103"/>
      <c r="R376" s="103"/>
      <c r="S376" s="127"/>
      <c r="T376" s="103"/>
      <c r="U376" s="103"/>
      <c r="V376" s="103"/>
      <c r="W376" s="103"/>
      <c r="X376" s="103"/>
      <c r="Y376" s="103"/>
      <c r="Z376" s="103"/>
      <c r="AA376" s="103"/>
      <c r="AB376" s="103"/>
      <c r="AC376" s="103"/>
    </row>
    <row r="377" spans="1:29" ht="14.25" x14ac:dyDescent="0.2">
      <c r="A377" s="103"/>
      <c r="B377" s="103"/>
      <c r="C377" s="103"/>
      <c r="D377" s="103"/>
      <c r="E377" s="103"/>
      <c r="F377" s="103"/>
      <c r="G377" s="103"/>
      <c r="H377" s="103"/>
      <c r="I377" s="103"/>
      <c r="J377" s="103"/>
      <c r="K377" s="103"/>
      <c r="L377" s="103"/>
      <c r="M377" s="103"/>
      <c r="N377" s="103"/>
      <c r="O377" s="103"/>
      <c r="P377" s="103"/>
      <c r="Q377" s="103"/>
      <c r="R377" s="103"/>
      <c r="S377" s="127"/>
      <c r="T377" s="103"/>
      <c r="U377" s="103"/>
      <c r="V377" s="103"/>
      <c r="W377" s="103"/>
      <c r="X377" s="103"/>
      <c r="Y377" s="103"/>
      <c r="Z377" s="103"/>
      <c r="AA377" s="103"/>
      <c r="AB377" s="103"/>
      <c r="AC377" s="103"/>
    </row>
    <row r="378" spans="1:29" ht="14.25" x14ac:dyDescent="0.2">
      <c r="A378" s="103"/>
      <c r="B378" s="103"/>
      <c r="C378" s="103"/>
      <c r="D378" s="103"/>
      <c r="E378" s="103"/>
      <c r="F378" s="103"/>
      <c r="G378" s="103"/>
      <c r="H378" s="103"/>
      <c r="I378" s="103"/>
      <c r="J378" s="103"/>
      <c r="K378" s="103"/>
      <c r="L378" s="103"/>
      <c r="M378" s="103"/>
      <c r="N378" s="103"/>
      <c r="O378" s="103"/>
      <c r="P378" s="103"/>
      <c r="Q378" s="103"/>
      <c r="R378" s="103"/>
      <c r="S378" s="127"/>
      <c r="T378" s="103"/>
      <c r="U378" s="103"/>
      <c r="V378" s="103"/>
      <c r="W378" s="103"/>
      <c r="X378" s="103"/>
      <c r="Y378" s="103"/>
      <c r="Z378" s="103"/>
      <c r="AA378" s="103"/>
      <c r="AB378" s="103"/>
      <c r="AC378" s="103"/>
    </row>
    <row r="379" spans="1:29" ht="14.25" x14ac:dyDescent="0.2">
      <c r="A379" s="103"/>
      <c r="B379" s="103"/>
      <c r="C379" s="103"/>
      <c r="D379" s="103"/>
      <c r="E379" s="103"/>
      <c r="F379" s="103"/>
      <c r="G379" s="103"/>
      <c r="H379" s="103"/>
      <c r="I379" s="103"/>
      <c r="J379" s="103"/>
      <c r="K379" s="103"/>
      <c r="L379" s="103"/>
      <c r="M379" s="103"/>
      <c r="N379" s="103"/>
      <c r="O379" s="103"/>
      <c r="P379" s="103"/>
      <c r="Q379" s="103"/>
      <c r="R379" s="103"/>
      <c r="S379" s="127"/>
      <c r="T379" s="103"/>
      <c r="U379" s="103"/>
      <c r="V379" s="103"/>
      <c r="W379" s="103"/>
      <c r="X379" s="103"/>
      <c r="Y379" s="103"/>
      <c r="Z379" s="103"/>
      <c r="AA379" s="103"/>
      <c r="AB379" s="103"/>
      <c r="AC379" s="103"/>
    </row>
    <row r="380" spans="1:29" ht="14.25" x14ac:dyDescent="0.2">
      <c r="A380" s="103"/>
      <c r="B380" s="103"/>
      <c r="C380" s="103"/>
      <c r="D380" s="103"/>
      <c r="E380" s="103"/>
      <c r="F380" s="103"/>
      <c r="G380" s="103"/>
      <c r="H380" s="103"/>
      <c r="I380" s="103"/>
      <c r="J380" s="103"/>
      <c r="K380" s="103"/>
      <c r="L380" s="103"/>
      <c r="M380" s="103"/>
      <c r="N380" s="103"/>
      <c r="O380" s="103"/>
      <c r="P380" s="103"/>
      <c r="Q380" s="103"/>
      <c r="R380" s="103"/>
      <c r="S380" s="127"/>
      <c r="T380" s="103"/>
      <c r="U380" s="103"/>
      <c r="V380" s="103"/>
      <c r="W380" s="103"/>
      <c r="X380" s="103"/>
      <c r="Y380" s="103"/>
      <c r="Z380" s="103"/>
      <c r="AA380" s="103"/>
      <c r="AB380" s="103"/>
      <c r="AC380" s="103"/>
    </row>
    <row r="381" spans="1:29" ht="14.25" x14ac:dyDescent="0.2">
      <c r="A381" s="103"/>
      <c r="B381" s="103"/>
      <c r="C381" s="103"/>
      <c r="D381" s="103"/>
      <c r="E381" s="103"/>
      <c r="F381" s="103"/>
      <c r="G381" s="103"/>
      <c r="H381" s="103"/>
      <c r="I381" s="103"/>
      <c r="J381" s="103"/>
      <c r="K381" s="103"/>
      <c r="L381" s="103"/>
      <c r="M381" s="103"/>
      <c r="N381" s="103"/>
      <c r="O381" s="103"/>
      <c r="P381" s="103"/>
      <c r="Q381" s="103"/>
      <c r="R381" s="103"/>
      <c r="S381" s="127"/>
      <c r="T381" s="103"/>
      <c r="U381" s="103"/>
      <c r="V381" s="103"/>
      <c r="W381" s="103"/>
      <c r="X381" s="103"/>
      <c r="Y381" s="103"/>
      <c r="Z381" s="103"/>
      <c r="AA381" s="103"/>
      <c r="AB381" s="103"/>
      <c r="AC381" s="103"/>
    </row>
    <row r="382" spans="1:29" ht="14.25" x14ac:dyDescent="0.2">
      <c r="A382" s="103"/>
      <c r="B382" s="103"/>
      <c r="C382" s="103"/>
      <c r="D382" s="103"/>
      <c r="E382" s="103"/>
      <c r="F382" s="103"/>
      <c r="G382" s="103"/>
      <c r="H382" s="103"/>
      <c r="I382" s="103"/>
      <c r="J382" s="103"/>
      <c r="K382" s="103"/>
      <c r="L382" s="103"/>
      <c r="M382" s="103"/>
      <c r="N382" s="103"/>
      <c r="O382" s="103"/>
      <c r="P382" s="103"/>
      <c r="Q382" s="103"/>
      <c r="R382" s="103"/>
      <c r="S382" s="127"/>
      <c r="T382" s="103"/>
      <c r="U382" s="103"/>
      <c r="V382" s="103"/>
      <c r="W382" s="103"/>
      <c r="X382" s="103"/>
      <c r="Y382" s="103"/>
      <c r="Z382" s="103"/>
      <c r="AA382" s="103"/>
      <c r="AB382" s="103"/>
      <c r="AC382" s="103"/>
    </row>
    <row r="383" spans="1:29" ht="14.25" x14ac:dyDescent="0.2">
      <c r="A383" s="103"/>
      <c r="B383" s="103"/>
      <c r="C383" s="103"/>
      <c r="D383" s="103"/>
      <c r="E383" s="103"/>
      <c r="F383" s="103"/>
      <c r="G383" s="103"/>
      <c r="H383" s="103"/>
      <c r="I383" s="103"/>
      <c r="J383" s="103"/>
      <c r="K383" s="103"/>
      <c r="L383" s="103"/>
      <c r="M383" s="103"/>
      <c r="N383" s="103"/>
      <c r="O383" s="103"/>
      <c r="P383" s="103"/>
      <c r="Q383" s="103"/>
      <c r="R383" s="103"/>
      <c r="S383" s="127"/>
      <c r="T383" s="103"/>
      <c r="U383" s="103"/>
      <c r="V383" s="103"/>
      <c r="W383" s="103"/>
      <c r="X383" s="103"/>
      <c r="Y383" s="103"/>
      <c r="Z383" s="103"/>
      <c r="AA383" s="103"/>
      <c r="AB383" s="103"/>
      <c r="AC383" s="103"/>
    </row>
    <row r="384" spans="1:29" ht="14.25" x14ac:dyDescent="0.2">
      <c r="A384" s="103"/>
      <c r="B384" s="103"/>
      <c r="C384" s="103"/>
      <c r="D384" s="103"/>
      <c r="E384" s="103"/>
      <c r="F384" s="103"/>
      <c r="G384" s="103"/>
      <c r="H384" s="103"/>
      <c r="I384" s="103"/>
      <c r="J384" s="103"/>
      <c r="K384" s="103"/>
      <c r="L384" s="103"/>
      <c r="M384" s="103"/>
      <c r="N384" s="103"/>
      <c r="O384" s="103"/>
      <c r="P384" s="103"/>
      <c r="Q384" s="103"/>
      <c r="R384" s="103"/>
      <c r="S384" s="127"/>
      <c r="T384" s="103"/>
      <c r="U384" s="103"/>
      <c r="V384" s="103"/>
      <c r="W384" s="103"/>
      <c r="X384" s="103"/>
      <c r="Y384" s="103"/>
      <c r="Z384" s="103"/>
      <c r="AA384" s="103"/>
      <c r="AB384" s="103"/>
      <c r="AC384" s="103"/>
    </row>
    <row r="385" spans="1:29" ht="14.25" x14ac:dyDescent="0.2">
      <c r="A385" s="103"/>
      <c r="B385" s="103"/>
      <c r="C385" s="103"/>
      <c r="D385" s="103"/>
      <c r="E385" s="103"/>
      <c r="F385" s="103"/>
      <c r="G385" s="103"/>
      <c r="H385" s="103"/>
      <c r="I385" s="103"/>
      <c r="J385" s="103"/>
      <c r="K385" s="103"/>
      <c r="L385" s="103"/>
      <c r="M385" s="103"/>
      <c r="N385" s="103"/>
      <c r="O385" s="103"/>
      <c r="P385" s="103"/>
      <c r="Q385" s="103"/>
      <c r="R385" s="103"/>
      <c r="S385" s="127"/>
      <c r="T385" s="103"/>
      <c r="U385" s="103"/>
      <c r="V385" s="103"/>
      <c r="W385" s="103"/>
      <c r="X385" s="103"/>
      <c r="Y385" s="103"/>
      <c r="Z385" s="103"/>
      <c r="AA385" s="103"/>
      <c r="AB385" s="103"/>
      <c r="AC385" s="103"/>
    </row>
    <row r="386" spans="1:29" ht="14.25" x14ac:dyDescent="0.2">
      <c r="A386" s="103"/>
      <c r="B386" s="103"/>
      <c r="C386" s="103"/>
      <c r="D386" s="103"/>
      <c r="E386" s="103"/>
      <c r="F386" s="103"/>
      <c r="G386" s="103"/>
      <c r="H386" s="103"/>
      <c r="I386" s="103"/>
      <c r="J386" s="103"/>
      <c r="K386" s="103"/>
      <c r="L386" s="103"/>
      <c r="M386" s="103"/>
      <c r="N386" s="103"/>
      <c r="O386" s="103"/>
      <c r="P386" s="103"/>
      <c r="Q386" s="103"/>
      <c r="R386" s="103"/>
      <c r="S386" s="127"/>
      <c r="T386" s="103"/>
      <c r="U386" s="103"/>
      <c r="V386" s="103"/>
      <c r="W386" s="103"/>
      <c r="X386" s="103"/>
      <c r="Y386" s="103"/>
      <c r="Z386" s="103"/>
      <c r="AA386" s="103"/>
      <c r="AB386" s="103"/>
      <c r="AC386" s="103"/>
    </row>
    <row r="387" spans="1:29" ht="14.25" x14ac:dyDescent="0.2">
      <c r="A387" s="103"/>
      <c r="B387" s="103"/>
      <c r="C387" s="103"/>
      <c r="D387" s="103"/>
      <c r="E387" s="103"/>
      <c r="F387" s="103"/>
      <c r="G387" s="103"/>
      <c r="H387" s="103"/>
      <c r="I387" s="103"/>
      <c r="J387" s="103"/>
      <c r="K387" s="103"/>
      <c r="L387" s="103"/>
      <c r="M387" s="103"/>
      <c r="N387" s="103"/>
      <c r="O387" s="103"/>
      <c r="P387" s="103"/>
      <c r="Q387" s="103"/>
      <c r="R387" s="103"/>
      <c r="S387" s="127"/>
      <c r="T387" s="103"/>
      <c r="U387" s="103"/>
      <c r="V387" s="103"/>
      <c r="W387" s="103"/>
      <c r="X387" s="103"/>
      <c r="Y387" s="103"/>
      <c r="Z387" s="103"/>
      <c r="AA387" s="103"/>
      <c r="AB387" s="103"/>
      <c r="AC387" s="103"/>
    </row>
    <row r="388" spans="1:29" ht="14.25" x14ac:dyDescent="0.2">
      <c r="A388" s="103"/>
      <c r="B388" s="103"/>
      <c r="C388" s="103"/>
      <c r="D388" s="103"/>
      <c r="E388" s="103"/>
      <c r="F388" s="103"/>
      <c r="G388" s="103"/>
      <c r="H388" s="103"/>
      <c r="I388" s="103"/>
      <c r="J388" s="103"/>
      <c r="K388" s="103"/>
      <c r="L388" s="103"/>
      <c r="M388" s="103"/>
      <c r="N388" s="103"/>
      <c r="O388" s="103"/>
      <c r="P388" s="103"/>
      <c r="Q388" s="103"/>
      <c r="R388" s="103"/>
      <c r="S388" s="127"/>
      <c r="T388" s="103"/>
      <c r="U388" s="103"/>
      <c r="V388" s="103"/>
      <c r="W388" s="103"/>
      <c r="X388" s="103"/>
      <c r="Y388" s="103"/>
      <c r="Z388" s="103"/>
      <c r="AA388" s="103"/>
      <c r="AB388" s="103"/>
      <c r="AC388" s="103"/>
    </row>
    <row r="389" spans="1:29" ht="14.25" x14ac:dyDescent="0.2">
      <c r="A389" s="103"/>
      <c r="B389" s="103"/>
      <c r="C389" s="103"/>
      <c r="D389" s="103"/>
      <c r="E389" s="103"/>
      <c r="F389" s="103"/>
      <c r="G389" s="103"/>
      <c r="H389" s="103"/>
      <c r="I389" s="103"/>
      <c r="J389" s="103"/>
      <c r="K389" s="103"/>
      <c r="L389" s="103"/>
      <c r="M389" s="103"/>
      <c r="N389" s="103"/>
      <c r="O389" s="103"/>
      <c r="P389" s="103"/>
      <c r="Q389" s="103"/>
      <c r="R389" s="103"/>
      <c r="S389" s="127"/>
      <c r="T389" s="103"/>
      <c r="U389" s="103"/>
      <c r="V389" s="103"/>
      <c r="W389" s="103"/>
      <c r="X389" s="103"/>
      <c r="Y389" s="103"/>
      <c r="Z389" s="103"/>
      <c r="AA389" s="103"/>
      <c r="AB389" s="103"/>
      <c r="AC389" s="103"/>
    </row>
    <row r="390" spans="1:29" ht="14.25" x14ac:dyDescent="0.2">
      <c r="A390" s="103"/>
      <c r="B390" s="103"/>
      <c r="C390" s="103"/>
      <c r="D390" s="103"/>
      <c r="E390" s="103"/>
      <c r="F390" s="103"/>
      <c r="G390" s="103"/>
      <c r="H390" s="103"/>
      <c r="I390" s="103"/>
      <c r="J390" s="103"/>
      <c r="K390" s="103"/>
      <c r="L390" s="103"/>
      <c r="M390" s="103"/>
      <c r="N390" s="103"/>
      <c r="O390" s="103"/>
      <c r="P390" s="103"/>
      <c r="Q390" s="103"/>
      <c r="R390" s="103"/>
      <c r="S390" s="127"/>
      <c r="T390" s="103"/>
      <c r="U390" s="103"/>
      <c r="V390" s="103"/>
      <c r="W390" s="103"/>
      <c r="X390" s="103"/>
      <c r="Y390" s="103"/>
      <c r="Z390" s="103"/>
      <c r="AA390" s="103"/>
      <c r="AB390" s="103"/>
      <c r="AC390" s="103"/>
    </row>
    <row r="391" spans="1:29" ht="14.25" x14ac:dyDescent="0.2">
      <c r="A391" s="103"/>
      <c r="B391" s="103"/>
      <c r="C391" s="103"/>
      <c r="D391" s="103"/>
      <c r="E391" s="103"/>
      <c r="F391" s="103"/>
      <c r="G391" s="103"/>
      <c r="H391" s="103"/>
      <c r="I391" s="103"/>
      <c r="J391" s="103"/>
      <c r="K391" s="103"/>
      <c r="L391" s="103"/>
      <c r="M391" s="103"/>
      <c r="N391" s="103"/>
      <c r="O391" s="103"/>
      <c r="P391" s="103"/>
      <c r="Q391" s="103"/>
      <c r="R391" s="103"/>
      <c r="S391" s="127"/>
      <c r="T391" s="103"/>
      <c r="U391" s="103"/>
      <c r="V391" s="103"/>
      <c r="W391" s="103"/>
      <c r="X391" s="103"/>
      <c r="Y391" s="103"/>
      <c r="Z391" s="103"/>
      <c r="AA391" s="103"/>
      <c r="AB391" s="103"/>
      <c r="AC391" s="103"/>
    </row>
    <row r="392" spans="1:29" ht="14.25" x14ac:dyDescent="0.2">
      <c r="A392" s="103"/>
      <c r="B392" s="103"/>
      <c r="C392" s="103"/>
      <c r="D392" s="103"/>
      <c r="E392" s="103"/>
      <c r="F392" s="103"/>
      <c r="G392" s="103"/>
      <c r="H392" s="103"/>
      <c r="I392" s="103"/>
      <c r="J392" s="103"/>
      <c r="K392" s="103"/>
      <c r="L392" s="103"/>
      <c r="M392" s="103"/>
      <c r="N392" s="103"/>
      <c r="O392" s="103"/>
      <c r="P392" s="103"/>
      <c r="Q392" s="103"/>
      <c r="R392" s="103"/>
      <c r="S392" s="127"/>
      <c r="T392" s="103"/>
      <c r="U392" s="103"/>
      <c r="V392" s="103"/>
      <c r="W392" s="103"/>
      <c r="X392" s="103"/>
      <c r="Y392" s="103"/>
      <c r="Z392" s="103"/>
      <c r="AA392" s="103"/>
      <c r="AB392" s="103"/>
      <c r="AC392" s="103"/>
    </row>
    <row r="393" spans="1:29" ht="14.25" x14ac:dyDescent="0.2">
      <c r="A393" s="103"/>
      <c r="B393" s="103"/>
      <c r="C393" s="103"/>
      <c r="D393" s="103"/>
      <c r="E393" s="103"/>
      <c r="F393" s="103"/>
      <c r="G393" s="103"/>
      <c r="H393" s="103"/>
      <c r="I393" s="103"/>
      <c r="J393" s="103"/>
      <c r="K393" s="103"/>
      <c r="L393" s="103"/>
      <c r="M393" s="103"/>
      <c r="N393" s="103"/>
      <c r="O393" s="103"/>
      <c r="P393" s="103"/>
      <c r="Q393" s="103"/>
      <c r="R393" s="103"/>
      <c r="S393" s="127"/>
      <c r="T393" s="103"/>
      <c r="U393" s="103"/>
      <c r="V393" s="103"/>
      <c r="W393" s="103"/>
      <c r="X393" s="103"/>
      <c r="Y393" s="103"/>
      <c r="Z393" s="103"/>
      <c r="AA393" s="103"/>
      <c r="AB393" s="103"/>
      <c r="AC393" s="103"/>
    </row>
    <row r="394" spans="1:29" ht="14.25" x14ac:dyDescent="0.2">
      <c r="A394" s="103"/>
      <c r="B394" s="103"/>
      <c r="C394" s="103"/>
      <c r="D394" s="103"/>
      <c r="E394" s="103"/>
      <c r="F394" s="103"/>
      <c r="G394" s="103"/>
      <c r="H394" s="103"/>
      <c r="I394" s="103"/>
      <c r="J394" s="103"/>
      <c r="K394" s="103"/>
      <c r="L394" s="103"/>
      <c r="M394" s="103"/>
      <c r="N394" s="103"/>
      <c r="O394" s="103"/>
      <c r="P394" s="103"/>
      <c r="Q394" s="103"/>
      <c r="R394" s="103"/>
      <c r="S394" s="127"/>
      <c r="T394" s="103"/>
      <c r="U394" s="103"/>
      <c r="V394" s="103"/>
      <c r="W394" s="103"/>
      <c r="X394" s="103"/>
      <c r="Y394" s="103"/>
      <c r="Z394" s="103"/>
      <c r="AA394" s="103"/>
      <c r="AB394" s="103"/>
      <c r="AC394" s="103"/>
    </row>
    <row r="395" spans="1:29" ht="14.25" x14ac:dyDescent="0.2">
      <c r="A395" s="103"/>
      <c r="B395" s="103"/>
      <c r="C395" s="103"/>
      <c r="D395" s="103"/>
      <c r="E395" s="103"/>
      <c r="F395" s="103"/>
      <c r="G395" s="103"/>
      <c r="H395" s="103"/>
      <c r="I395" s="103"/>
      <c r="J395" s="103"/>
      <c r="K395" s="103"/>
      <c r="L395" s="103"/>
      <c r="M395" s="103"/>
      <c r="N395" s="103"/>
      <c r="O395" s="103"/>
      <c r="P395" s="103"/>
      <c r="Q395" s="103"/>
      <c r="R395" s="103"/>
      <c r="S395" s="127"/>
      <c r="T395" s="103"/>
      <c r="U395" s="103"/>
      <c r="V395" s="103"/>
      <c r="W395" s="103"/>
      <c r="X395" s="103"/>
      <c r="Y395" s="103"/>
      <c r="Z395" s="103"/>
      <c r="AA395" s="103"/>
      <c r="AB395" s="103"/>
      <c r="AC395" s="103"/>
    </row>
    <row r="396" spans="1:29" ht="14.25" x14ac:dyDescent="0.2">
      <c r="A396" s="103"/>
      <c r="B396" s="103"/>
      <c r="C396" s="103"/>
      <c r="D396" s="103"/>
      <c r="E396" s="103"/>
      <c r="F396" s="103"/>
      <c r="G396" s="103"/>
      <c r="H396" s="103"/>
      <c r="I396" s="103"/>
      <c r="J396" s="103"/>
      <c r="K396" s="103"/>
      <c r="L396" s="103"/>
      <c r="M396" s="103"/>
      <c r="N396" s="103"/>
      <c r="O396" s="103"/>
      <c r="P396" s="103"/>
      <c r="Q396" s="103"/>
      <c r="R396" s="103"/>
      <c r="S396" s="127"/>
      <c r="T396" s="103"/>
      <c r="U396" s="103"/>
      <c r="V396" s="103"/>
      <c r="W396" s="103"/>
      <c r="X396" s="103"/>
      <c r="Y396" s="103"/>
      <c r="Z396" s="103"/>
      <c r="AA396" s="103"/>
      <c r="AB396" s="103"/>
      <c r="AC396" s="103"/>
    </row>
    <row r="397" spans="1:29" ht="14.25" x14ac:dyDescent="0.2">
      <c r="A397" s="103"/>
      <c r="B397" s="103"/>
      <c r="C397" s="103"/>
      <c r="D397" s="103"/>
      <c r="E397" s="103"/>
      <c r="F397" s="103"/>
      <c r="G397" s="103"/>
      <c r="H397" s="103"/>
      <c r="I397" s="103"/>
      <c r="J397" s="103"/>
      <c r="K397" s="103"/>
      <c r="L397" s="103"/>
      <c r="M397" s="103"/>
      <c r="N397" s="103"/>
      <c r="O397" s="103"/>
      <c r="P397" s="103"/>
      <c r="Q397" s="103"/>
      <c r="R397" s="103"/>
      <c r="S397" s="127"/>
      <c r="T397" s="103"/>
      <c r="U397" s="103"/>
      <c r="V397" s="103"/>
      <c r="W397" s="103"/>
      <c r="X397" s="103"/>
      <c r="Y397" s="103"/>
      <c r="Z397" s="103"/>
      <c r="AA397" s="103"/>
      <c r="AB397" s="103"/>
      <c r="AC397" s="103"/>
    </row>
    <row r="398" spans="1:29" ht="14.25" x14ac:dyDescent="0.2">
      <c r="A398" s="103"/>
      <c r="B398" s="103"/>
      <c r="C398" s="103"/>
      <c r="D398" s="103"/>
      <c r="E398" s="103"/>
      <c r="F398" s="103"/>
      <c r="G398" s="103"/>
      <c r="H398" s="103"/>
      <c r="I398" s="103"/>
      <c r="J398" s="103"/>
      <c r="K398" s="103"/>
      <c r="L398" s="103"/>
      <c r="M398" s="103"/>
      <c r="N398" s="103"/>
      <c r="O398" s="103"/>
      <c r="P398" s="103"/>
      <c r="Q398" s="103"/>
      <c r="R398" s="103"/>
      <c r="S398" s="127"/>
      <c r="T398" s="103"/>
      <c r="U398" s="103"/>
      <c r="V398" s="103"/>
      <c r="W398" s="103"/>
      <c r="X398" s="103"/>
      <c r="Y398" s="103"/>
      <c r="Z398" s="103"/>
      <c r="AA398" s="103"/>
      <c r="AB398" s="103"/>
      <c r="AC398" s="103"/>
    </row>
    <row r="399" spans="1:29" ht="14.25" x14ac:dyDescent="0.2">
      <c r="A399" s="103"/>
      <c r="B399" s="103"/>
      <c r="C399" s="103"/>
      <c r="D399" s="103"/>
      <c r="E399" s="103"/>
      <c r="F399" s="103"/>
      <c r="G399" s="103"/>
      <c r="H399" s="103"/>
      <c r="I399" s="103"/>
      <c r="J399" s="103"/>
      <c r="K399" s="103"/>
      <c r="L399" s="103"/>
      <c r="M399" s="103"/>
      <c r="N399" s="103"/>
      <c r="O399" s="103"/>
      <c r="P399" s="103"/>
      <c r="Q399" s="103"/>
      <c r="R399" s="103"/>
      <c r="S399" s="127"/>
      <c r="T399" s="103"/>
      <c r="U399" s="103"/>
      <c r="V399" s="103"/>
      <c r="W399" s="103"/>
      <c r="X399" s="103"/>
      <c r="Y399" s="103"/>
      <c r="Z399" s="103"/>
      <c r="AA399" s="103"/>
      <c r="AB399" s="103"/>
      <c r="AC399" s="103"/>
    </row>
    <row r="400" spans="1:29" ht="14.25" x14ac:dyDescent="0.2">
      <c r="A400" s="103"/>
      <c r="B400" s="103"/>
      <c r="C400" s="103"/>
      <c r="D400" s="103"/>
      <c r="E400" s="103"/>
      <c r="F400" s="103"/>
      <c r="G400" s="103"/>
      <c r="H400" s="103"/>
      <c r="I400" s="103"/>
      <c r="J400" s="103"/>
      <c r="K400" s="103"/>
      <c r="L400" s="103"/>
      <c r="M400" s="103"/>
      <c r="N400" s="103"/>
      <c r="O400" s="103"/>
      <c r="P400" s="103"/>
      <c r="Q400" s="103"/>
      <c r="R400" s="103"/>
      <c r="S400" s="127"/>
      <c r="T400" s="103"/>
      <c r="U400" s="103"/>
      <c r="V400" s="103"/>
      <c r="W400" s="103"/>
      <c r="X400" s="103"/>
      <c r="Y400" s="103"/>
      <c r="Z400" s="103"/>
      <c r="AA400" s="103"/>
      <c r="AB400" s="103"/>
      <c r="AC400" s="103"/>
    </row>
    <row r="401" spans="1:29" ht="14.25" x14ac:dyDescent="0.2">
      <c r="A401" s="103"/>
      <c r="B401" s="103"/>
      <c r="C401" s="103"/>
      <c r="D401" s="103"/>
      <c r="E401" s="103"/>
      <c r="F401" s="103"/>
      <c r="G401" s="103"/>
      <c r="H401" s="103"/>
      <c r="I401" s="103"/>
      <c r="J401" s="103"/>
      <c r="K401" s="103"/>
      <c r="L401" s="103"/>
      <c r="M401" s="103"/>
      <c r="N401" s="103"/>
      <c r="O401" s="103"/>
      <c r="P401" s="103"/>
      <c r="Q401" s="103"/>
      <c r="R401" s="103"/>
      <c r="S401" s="127"/>
      <c r="T401" s="103"/>
      <c r="U401" s="103"/>
      <c r="V401" s="103"/>
      <c r="W401" s="103"/>
      <c r="X401" s="103"/>
      <c r="Y401" s="103"/>
      <c r="Z401" s="103"/>
      <c r="AA401" s="103"/>
      <c r="AB401" s="103"/>
      <c r="AC401" s="103"/>
    </row>
    <row r="402" spans="1:29" ht="14.25" x14ac:dyDescent="0.2">
      <c r="A402" s="103"/>
      <c r="B402" s="103"/>
      <c r="C402" s="103"/>
      <c r="D402" s="103"/>
      <c r="E402" s="103"/>
      <c r="F402" s="103"/>
      <c r="G402" s="103"/>
      <c r="H402" s="103"/>
      <c r="I402" s="103"/>
      <c r="J402" s="103"/>
      <c r="K402" s="103"/>
      <c r="L402" s="103"/>
      <c r="M402" s="103"/>
      <c r="N402" s="103"/>
      <c r="O402" s="103"/>
      <c r="P402" s="103"/>
      <c r="Q402" s="103"/>
      <c r="R402" s="103"/>
      <c r="S402" s="127"/>
      <c r="T402" s="103"/>
      <c r="U402" s="103"/>
      <c r="V402" s="103"/>
      <c r="W402" s="103"/>
      <c r="X402" s="103"/>
      <c r="Y402" s="103"/>
      <c r="Z402" s="103"/>
      <c r="AA402" s="103"/>
      <c r="AB402" s="103"/>
      <c r="AC402" s="103"/>
    </row>
    <row r="403" spans="1:29" ht="14.25" x14ac:dyDescent="0.2">
      <c r="A403" s="103"/>
      <c r="B403" s="103"/>
      <c r="C403" s="103"/>
      <c r="D403" s="103"/>
      <c r="E403" s="103"/>
      <c r="F403" s="103"/>
      <c r="G403" s="103"/>
      <c r="H403" s="103"/>
      <c r="I403" s="103"/>
      <c r="J403" s="103"/>
      <c r="K403" s="103"/>
      <c r="L403" s="103"/>
      <c r="M403" s="103"/>
      <c r="N403" s="103"/>
      <c r="O403" s="103"/>
      <c r="P403" s="103"/>
      <c r="Q403" s="103"/>
      <c r="R403" s="103"/>
      <c r="S403" s="127"/>
      <c r="T403" s="103"/>
      <c r="U403" s="103"/>
      <c r="V403" s="103"/>
      <c r="W403" s="103"/>
      <c r="X403" s="103"/>
      <c r="Y403" s="103"/>
      <c r="Z403" s="103"/>
      <c r="AA403" s="103"/>
      <c r="AB403" s="103"/>
      <c r="AC403" s="103"/>
    </row>
    <row r="404" spans="1:29" ht="14.25" x14ac:dyDescent="0.2">
      <c r="A404" s="103"/>
      <c r="B404" s="103"/>
      <c r="C404" s="103"/>
      <c r="D404" s="103"/>
      <c r="E404" s="103"/>
      <c r="F404" s="103"/>
      <c r="G404" s="103"/>
      <c r="H404" s="103"/>
      <c r="I404" s="103"/>
      <c r="J404" s="103"/>
      <c r="K404" s="103"/>
      <c r="L404" s="103"/>
      <c r="M404" s="103"/>
      <c r="N404" s="103"/>
      <c r="O404" s="103"/>
      <c r="P404" s="103"/>
      <c r="Q404" s="103"/>
      <c r="R404" s="103"/>
      <c r="S404" s="127"/>
      <c r="T404" s="103"/>
      <c r="U404" s="103"/>
      <c r="V404" s="103"/>
      <c r="W404" s="103"/>
      <c r="X404" s="103"/>
      <c r="Y404" s="103"/>
      <c r="Z404" s="103"/>
      <c r="AA404" s="103"/>
      <c r="AB404" s="103"/>
      <c r="AC404" s="103"/>
    </row>
    <row r="405" spans="1:29" ht="14.25" x14ac:dyDescent="0.2">
      <c r="A405" s="103"/>
      <c r="B405" s="103"/>
      <c r="C405" s="103"/>
      <c r="D405" s="103"/>
      <c r="E405" s="103"/>
      <c r="F405" s="103"/>
      <c r="G405" s="103"/>
      <c r="H405" s="103"/>
      <c r="I405" s="103"/>
      <c r="J405" s="103"/>
      <c r="K405" s="103"/>
      <c r="L405" s="103"/>
      <c r="M405" s="103"/>
      <c r="N405" s="103"/>
      <c r="O405" s="103"/>
      <c r="P405" s="103"/>
      <c r="Q405" s="103"/>
      <c r="R405" s="103"/>
      <c r="S405" s="127"/>
      <c r="T405" s="103"/>
      <c r="U405" s="103"/>
      <c r="V405" s="103"/>
      <c r="W405" s="103"/>
      <c r="X405" s="103"/>
      <c r="Y405" s="103"/>
      <c r="Z405" s="103"/>
      <c r="AA405" s="103"/>
      <c r="AB405" s="103"/>
      <c r="AC405" s="103"/>
    </row>
    <row r="406" spans="1:29" ht="14.25" x14ac:dyDescent="0.2">
      <c r="A406" s="103"/>
      <c r="B406" s="103"/>
      <c r="C406" s="103"/>
      <c r="D406" s="103"/>
      <c r="E406" s="103"/>
      <c r="F406" s="103"/>
      <c r="G406" s="103"/>
      <c r="H406" s="103"/>
      <c r="I406" s="103"/>
      <c r="J406" s="103"/>
      <c r="K406" s="103"/>
      <c r="L406" s="103"/>
      <c r="M406" s="103"/>
      <c r="N406" s="103"/>
      <c r="O406" s="103"/>
      <c r="P406" s="103"/>
      <c r="Q406" s="103"/>
      <c r="R406" s="103"/>
      <c r="S406" s="127"/>
      <c r="T406" s="103"/>
      <c r="U406" s="103"/>
      <c r="V406" s="103"/>
      <c r="W406" s="103"/>
      <c r="X406" s="103"/>
      <c r="Y406" s="103"/>
      <c r="Z406" s="103"/>
      <c r="AA406" s="103"/>
      <c r="AB406" s="103"/>
      <c r="AC406" s="103"/>
    </row>
    <row r="407" spans="1:29" ht="14.25" x14ac:dyDescent="0.2">
      <c r="A407" s="103"/>
      <c r="B407" s="103"/>
      <c r="C407" s="103"/>
      <c r="D407" s="103"/>
      <c r="E407" s="103"/>
      <c r="F407" s="103"/>
      <c r="G407" s="103"/>
      <c r="H407" s="103"/>
      <c r="I407" s="103"/>
      <c r="J407" s="103"/>
      <c r="K407" s="103"/>
      <c r="L407" s="103"/>
      <c r="M407" s="103"/>
      <c r="N407" s="103"/>
      <c r="O407" s="103"/>
      <c r="P407" s="103"/>
      <c r="Q407" s="103"/>
      <c r="R407" s="103"/>
      <c r="S407" s="127"/>
      <c r="T407" s="103"/>
      <c r="U407" s="103"/>
      <c r="V407" s="103"/>
      <c r="W407" s="103"/>
      <c r="X407" s="103"/>
      <c r="Y407" s="103"/>
      <c r="Z407" s="103"/>
      <c r="AA407" s="103"/>
      <c r="AB407" s="103"/>
      <c r="AC407" s="103"/>
    </row>
    <row r="408" spans="1:29" ht="14.25" x14ac:dyDescent="0.2">
      <c r="A408" s="103"/>
      <c r="B408" s="103"/>
      <c r="C408" s="103"/>
      <c r="D408" s="103"/>
      <c r="E408" s="103"/>
      <c r="F408" s="103"/>
      <c r="G408" s="103"/>
      <c r="H408" s="103"/>
      <c r="I408" s="103"/>
      <c r="J408" s="103"/>
      <c r="K408" s="103"/>
      <c r="L408" s="103"/>
      <c r="M408" s="103"/>
      <c r="N408" s="103"/>
      <c r="O408" s="103"/>
      <c r="P408" s="103"/>
      <c r="Q408" s="103"/>
      <c r="R408" s="103"/>
      <c r="S408" s="127"/>
      <c r="T408" s="103"/>
      <c r="U408" s="103"/>
      <c r="V408" s="103"/>
      <c r="W408" s="103"/>
      <c r="X408" s="103"/>
      <c r="Y408" s="103"/>
      <c r="Z408" s="103"/>
      <c r="AA408" s="103"/>
      <c r="AB408" s="103"/>
      <c r="AC408" s="103"/>
    </row>
    <row r="409" spans="1:29" ht="14.25" x14ac:dyDescent="0.2">
      <c r="A409" s="103"/>
      <c r="B409" s="103"/>
      <c r="C409" s="103"/>
      <c r="D409" s="103"/>
      <c r="E409" s="103"/>
      <c r="F409" s="103"/>
      <c r="G409" s="103"/>
      <c r="H409" s="103"/>
      <c r="I409" s="103"/>
      <c r="J409" s="103"/>
      <c r="K409" s="103"/>
      <c r="L409" s="103"/>
      <c r="M409" s="103"/>
      <c r="N409" s="103"/>
      <c r="O409" s="103"/>
      <c r="P409" s="103"/>
      <c r="Q409" s="103"/>
      <c r="R409" s="103"/>
      <c r="S409" s="127"/>
      <c r="T409" s="103"/>
      <c r="U409" s="103"/>
      <c r="V409" s="103"/>
      <c r="W409" s="103"/>
      <c r="X409" s="103"/>
      <c r="Y409" s="103"/>
      <c r="Z409" s="103"/>
      <c r="AA409" s="103"/>
      <c r="AB409" s="103"/>
      <c r="AC409" s="103"/>
    </row>
    <row r="410" spans="1:29" ht="14.25" x14ac:dyDescent="0.2">
      <c r="A410" s="103"/>
      <c r="B410" s="103"/>
      <c r="C410" s="103"/>
      <c r="D410" s="103"/>
      <c r="E410" s="103"/>
      <c r="F410" s="103"/>
      <c r="G410" s="103"/>
      <c r="H410" s="103"/>
      <c r="I410" s="103"/>
      <c r="J410" s="103"/>
      <c r="K410" s="103"/>
      <c r="L410" s="103"/>
      <c r="M410" s="103"/>
      <c r="N410" s="103"/>
      <c r="O410" s="103"/>
      <c r="P410" s="103"/>
      <c r="Q410" s="103"/>
      <c r="R410" s="103"/>
      <c r="S410" s="127"/>
      <c r="T410" s="103"/>
      <c r="U410" s="103"/>
      <c r="V410" s="103"/>
      <c r="W410" s="103"/>
      <c r="X410" s="103"/>
      <c r="Y410" s="103"/>
      <c r="Z410" s="103"/>
      <c r="AA410" s="103"/>
      <c r="AB410" s="103"/>
      <c r="AC410" s="103"/>
    </row>
    <row r="411" spans="1:29" ht="14.25" x14ac:dyDescent="0.2">
      <c r="A411" s="103"/>
      <c r="B411" s="103"/>
      <c r="C411" s="103"/>
      <c r="D411" s="103"/>
      <c r="E411" s="103"/>
      <c r="F411" s="103"/>
      <c r="G411" s="103"/>
      <c r="H411" s="103"/>
      <c r="I411" s="103"/>
      <c r="J411" s="103"/>
      <c r="K411" s="103"/>
      <c r="L411" s="103"/>
      <c r="M411" s="103"/>
      <c r="N411" s="103"/>
      <c r="O411" s="103"/>
      <c r="P411" s="103"/>
      <c r="Q411" s="103"/>
      <c r="R411" s="103"/>
      <c r="S411" s="127"/>
      <c r="T411" s="103"/>
      <c r="U411" s="103"/>
      <c r="V411" s="103"/>
      <c r="W411" s="103"/>
      <c r="X411" s="103"/>
      <c r="Y411" s="103"/>
      <c r="Z411" s="103"/>
      <c r="AA411" s="103"/>
      <c r="AB411" s="103"/>
      <c r="AC411" s="103"/>
    </row>
    <row r="412" spans="1:29" ht="14.25" x14ac:dyDescent="0.2">
      <c r="A412" s="103"/>
      <c r="B412" s="103"/>
      <c r="C412" s="103"/>
      <c r="D412" s="103"/>
      <c r="E412" s="103"/>
      <c r="F412" s="103"/>
      <c r="G412" s="103"/>
      <c r="H412" s="103"/>
      <c r="I412" s="103"/>
      <c r="J412" s="103"/>
      <c r="K412" s="103"/>
      <c r="L412" s="103"/>
      <c r="M412" s="103"/>
      <c r="N412" s="103"/>
      <c r="O412" s="103"/>
      <c r="P412" s="103"/>
      <c r="Q412" s="103"/>
      <c r="R412" s="103"/>
      <c r="S412" s="127"/>
      <c r="T412" s="103"/>
      <c r="U412" s="103"/>
      <c r="V412" s="103"/>
      <c r="W412" s="103"/>
      <c r="X412" s="103"/>
      <c r="Y412" s="103"/>
      <c r="Z412" s="103"/>
      <c r="AA412" s="103"/>
      <c r="AB412" s="103"/>
      <c r="AC412" s="103"/>
    </row>
    <row r="413" spans="1:29" ht="14.25" x14ac:dyDescent="0.2">
      <c r="A413" s="103"/>
      <c r="B413" s="103"/>
      <c r="C413" s="103"/>
      <c r="D413" s="103"/>
      <c r="E413" s="103"/>
      <c r="F413" s="103"/>
      <c r="G413" s="103"/>
      <c r="H413" s="103"/>
      <c r="I413" s="103"/>
      <c r="J413" s="103"/>
      <c r="K413" s="103"/>
      <c r="L413" s="103"/>
      <c r="M413" s="103"/>
      <c r="N413" s="103"/>
      <c r="O413" s="103"/>
      <c r="P413" s="103"/>
      <c r="Q413" s="103"/>
      <c r="R413" s="103"/>
      <c r="S413" s="127"/>
      <c r="T413" s="103"/>
      <c r="U413" s="103"/>
      <c r="V413" s="103"/>
      <c r="W413" s="103"/>
      <c r="X413" s="103"/>
      <c r="Y413" s="103"/>
      <c r="Z413" s="103"/>
      <c r="AA413" s="103"/>
      <c r="AB413" s="103"/>
      <c r="AC413" s="103"/>
    </row>
    <row r="414" spans="1:29" ht="14.25" x14ac:dyDescent="0.2">
      <c r="A414" s="103"/>
      <c r="B414" s="103"/>
      <c r="C414" s="103"/>
      <c r="D414" s="103"/>
      <c r="E414" s="103"/>
      <c r="F414" s="103"/>
      <c r="G414" s="103"/>
      <c r="H414" s="103"/>
      <c r="I414" s="103"/>
      <c r="J414" s="103"/>
      <c r="K414" s="103"/>
      <c r="L414" s="103"/>
      <c r="M414" s="103"/>
      <c r="N414" s="103"/>
      <c r="O414" s="103"/>
      <c r="P414" s="103"/>
      <c r="Q414" s="103"/>
      <c r="R414" s="103"/>
      <c r="S414" s="127"/>
      <c r="T414" s="103"/>
      <c r="U414" s="103"/>
      <c r="V414" s="103"/>
      <c r="W414" s="103"/>
      <c r="X414" s="103"/>
      <c r="Y414" s="103"/>
      <c r="Z414" s="103"/>
      <c r="AA414" s="103"/>
      <c r="AB414" s="103"/>
      <c r="AC414" s="103"/>
    </row>
    <row r="415" spans="1:29" ht="14.25" x14ac:dyDescent="0.2">
      <c r="A415" s="103"/>
      <c r="B415" s="103"/>
      <c r="C415" s="103"/>
      <c r="D415" s="103"/>
      <c r="E415" s="103"/>
      <c r="F415" s="103"/>
      <c r="G415" s="103"/>
      <c r="H415" s="103"/>
      <c r="I415" s="103"/>
      <c r="J415" s="103"/>
      <c r="K415" s="103"/>
      <c r="L415" s="103"/>
      <c r="M415" s="103"/>
      <c r="N415" s="103"/>
      <c r="O415" s="103"/>
      <c r="P415" s="103"/>
      <c r="Q415" s="103"/>
      <c r="R415" s="103"/>
      <c r="S415" s="127"/>
      <c r="T415" s="103"/>
      <c r="U415" s="103"/>
      <c r="V415" s="103"/>
      <c r="W415" s="103"/>
      <c r="X415" s="103"/>
      <c r="Y415" s="103"/>
      <c r="Z415" s="103"/>
      <c r="AA415" s="103"/>
      <c r="AB415" s="103"/>
      <c r="AC415" s="103"/>
    </row>
    <row r="416" spans="1:29" ht="14.25" x14ac:dyDescent="0.2">
      <c r="A416" s="103"/>
      <c r="B416" s="103"/>
      <c r="C416" s="103"/>
      <c r="D416" s="103"/>
      <c r="E416" s="103"/>
      <c r="F416" s="103"/>
      <c r="G416" s="103"/>
      <c r="H416" s="103"/>
      <c r="I416" s="103"/>
      <c r="J416" s="103"/>
      <c r="K416" s="103"/>
      <c r="L416" s="103"/>
      <c r="M416" s="103"/>
      <c r="N416" s="103"/>
      <c r="O416" s="103"/>
      <c r="P416" s="103"/>
      <c r="Q416" s="103"/>
      <c r="R416" s="103"/>
      <c r="S416" s="127"/>
      <c r="T416" s="103"/>
      <c r="U416" s="103"/>
      <c r="V416" s="103"/>
      <c r="W416" s="103"/>
      <c r="X416" s="103"/>
      <c r="Y416" s="103"/>
      <c r="Z416" s="103"/>
      <c r="AA416" s="103"/>
      <c r="AB416" s="103"/>
      <c r="AC416" s="103"/>
    </row>
    <row r="417" spans="1:29" ht="14.25" x14ac:dyDescent="0.2">
      <c r="A417" s="103"/>
      <c r="B417" s="103"/>
      <c r="C417" s="103"/>
      <c r="D417" s="103"/>
      <c r="E417" s="103"/>
      <c r="F417" s="103"/>
      <c r="G417" s="103"/>
      <c r="H417" s="103"/>
      <c r="I417" s="103"/>
      <c r="J417" s="103"/>
      <c r="K417" s="103"/>
      <c r="L417" s="103"/>
      <c r="M417" s="103"/>
      <c r="N417" s="103"/>
      <c r="O417" s="103"/>
      <c r="P417" s="103"/>
      <c r="Q417" s="103"/>
      <c r="R417" s="103"/>
      <c r="S417" s="127"/>
      <c r="T417" s="103"/>
      <c r="U417" s="103"/>
      <c r="V417" s="103"/>
      <c r="W417" s="103"/>
      <c r="X417" s="103"/>
      <c r="Y417" s="103"/>
      <c r="Z417" s="103"/>
      <c r="AA417" s="103"/>
      <c r="AB417" s="103"/>
      <c r="AC417" s="103"/>
    </row>
    <row r="418" spans="1:29" ht="14.25" x14ac:dyDescent="0.2">
      <c r="A418" s="103"/>
      <c r="B418" s="103"/>
      <c r="C418" s="103"/>
      <c r="D418" s="103"/>
      <c r="E418" s="103"/>
      <c r="F418" s="103"/>
      <c r="G418" s="103"/>
      <c r="H418" s="103"/>
      <c r="I418" s="103"/>
      <c r="J418" s="103"/>
      <c r="K418" s="103"/>
      <c r="L418" s="103"/>
      <c r="M418" s="103"/>
      <c r="N418" s="103"/>
      <c r="O418" s="103"/>
      <c r="P418" s="103"/>
      <c r="Q418" s="103"/>
      <c r="R418" s="103"/>
      <c r="S418" s="127"/>
      <c r="T418" s="103"/>
      <c r="U418" s="103"/>
      <c r="V418" s="103"/>
      <c r="W418" s="103"/>
      <c r="X418" s="103"/>
      <c r="Y418" s="103"/>
      <c r="Z418" s="103"/>
      <c r="AA418" s="103"/>
      <c r="AB418" s="103"/>
      <c r="AC418" s="103"/>
    </row>
    <row r="419" spans="1:29" ht="14.25" x14ac:dyDescent="0.2">
      <c r="A419" s="103"/>
      <c r="B419" s="103"/>
      <c r="C419" s="103"/>
      <c r="D419" s="103"/>
      <c r="E419" s="103"/>
      <c r="F419" s="103"/>
      <c r="G419" s="103"/>
      <c r="H419" s="103"/>
      <c r="I419" s="103"/>
      <c r="J419" s="103"/>
      <c r="K419" s="103"/>
      <c r="L419" s="103"/>
      <c r="M419" s="103"/>
      <c r="N419" s="103"/>
      <c r="O419" s="103"/>
      <c r="P419" s="103"/>
      <c r="Q419" s="103"/>
      <c r="R419" s="103"/>
      <c r="S419" s="127"/>
      <c r="T419" s="103"/>
      <c r="U419" s="103"/>
      <c r="V419" s="103"/>
      <c r="W419" s="103"/>
      <c r="X419" s="103"/>
      <c r="Y419" s="103"/>
      <c r="Z419" s="103"/>
      <c r="AA419" s="103"/>
      <c r="AB419" s="103"/>
      <c r="AC419" s="103"/>
    </row>
    <row r="420" spans="1:29" ht="14.25" x14ac:dyDescent="0.2">
      <c r="A420" s="103"/>
      <c r="B420" s="103"/>
      <c r="C420" s="103"/>
      <c r="D420" s="103"/>
      <c r="E420" s="103"/>
      <c r="F420" s="103"/>
      <c r="G420" s="103"/>
      <c r="H420" s="103"/>
      <c r="I420" s="103"/>
      <c r="J420" s="103"/>
      <c r="K420" s="103"/>
      <c r="L420" s="103"/>
      <c r="M420" s="103"/>
      <c r="N420" s="103"/>
      <c r="O420" s="103"/>
      <c r="P420" s="103"/>
      <c r="Q420" s="103"/>
      <c r="R420" s="103"/>
      <c r="S420" s="127"/>
      <c r="T420" s="103"/>
      <c r="U420" s="103"/>
      <c r="V420" s="103"/>
      <c r="W420" s="103"/>
      <c r="X420" s="103"/>
      <c r="Y420" s="103"/>
      <c r="Z420" s="103"/>
      <c r="AA420" s="103"/>
      <c r="AB420" s="103"/>
      <c r="AC420" s="103"/>
    </row>
    <row r="421" spans="1:29" ht="14.25" x14ac:dyDescent="0.2">
      <c r="A421" s="103"/>
      <c r="B421" s="103"/>
      <c r="C421" s="103"/>
      <c r="D421" s="103"/>
      <c r="E421" s="103"/>
      <c r="F421" s="103"/>
      <c r="G421" s="103"/>
      <c r="H421" s="103"/>
      <c r="I421" s="103"/>
      <c r="J421" s="103"/>
      <c r="K421" s="103"/>
      <c r="L421" s="103"/>
      <c r="M421" s="103"/>
      <c r="N421" s="103"/>
      <c r="O421" s="103"/>
      <c r="P421" s="103"/>
      <c r="Q421" s="103"/>
      <c r="R421" s="103"/>
      <c r="S421" s="127"/>
      <c r="T421" s="103"/>
      <c r="U421" s="103"/>
      <c r="V421" s="103"/>
      <c r="W421" s="103"/>
      <c r="X421" s="103"/>
      <c r="Y421" s="103"/>
      <c r="Z421" s="103"/>
      <c r="AA421" s="103"/>
      <c r="AB421" s="103"/>
      <c r="AC421" s="103"/>
    </row>
    <row r="422" spans="1:29" ht="14.25" x14ac:dyDescent="0.2">
      <c r="A422" s="103"/>
      <c r="B422" s="103"/>
      <c r="C422" s="103"/>
      <c r="D422" s="103"/>
      <c r="E422" s="103"/>
      <c r="F422" s="103"/>
      <c r="G422" s="103"/>
      <c r="H422" s="103"/>
      <c r="I422" s="103"/>
      <c r="J422" s="103"/>
      <c r="K422" s="103"/>
      <c r="L422" s="103"/>
      <c r="M422" s="103"/>
      <c r="N422" s="103"/>
      <c r="O422" s="103"/>
      <c r="P422" s="103"/>
      <c r="Q422" s="103"/>
      <c r="R422" s="103"/>
      <c r="S422" s="127"/>
      <c r="T422" s="103"/>
      <c r="U422" s="103"/>
      <c r="V422" s="103"/>
      <c r="W422" s="103"/>
      <c r="X422" s="103"/>
      <c r="Y422" s="103"/>
      <c r="Z422" s="103"/>
      <c r="AA422" s="103"/>
      <c r="AB422" s="103"/>
      <c r="AC422" s="103"/>
    </row>
    <row r="423" spans="1:29" ht="14.25" x14ac:dyDescent="0.2">
      <c r="A423" s="103"/>
      <c r="B423" s="103"/>
      <c r="C423" s="103"/>
      <c r="D423" s="103"/>
      <c r="E423" s="103"/>
      <c r="F423" s="103"/>
      <c r="G423" s="103"/>
      <c r="H423" s="103"/>
      <c r="I423" s="103"/>
      <c r="J423" s="103"/>
      <c r="K423" s="103"/>
      <c r="L423" s="103"/>
      <c r="M423" s="103"/>
      <c r="N423" s="103"/>
      <c r="O423" s="103"/>
      <c r="P423" s="103"/>
      <c r="Q423" s="103"/>
      <c r="R423" s="103"/>
      <c r="S423" s="127"/>
      <c r="T423" s="103"/>
      <c r="U423" s="103"/>
      <c r="V423" s="103"/>
      <c r="W423" s="103"/>
      <c r="X423" s="103"/>
      <c r="Y423" s="103"/>
      <c r="Z423" s="103"/>
      <c r="AA423" s="103"/>
      <c r="AB423" s="103"/>
      <c r="AC423" s="103"/>
    </row>
    <row r="424" spans="1:29" ht="14.25" x14ac:dyDescent="0.2">
      <c r="A424" s="103"/>
      <c r="B424" s="103"/>
      <c r="C424" s="103"/>
      <c r="D424" s="103"/>
      <c r="E424" s="103"/>
      <c r="F424" s="103"/>
      <c r="G424" s="103"/>
      <c r="H424" s="103"/>
      <c r="I424" s="103"/>
      <c r="J424" s="103"/>
      <c r="K424" s="103"/>
      <c r="L424" s="103"/>
      <c r="M424" s="103"/>
      <c r="N424" s="103"/>
      <c r="O424" s="103"/>
      <c r="P424" s="103"/>
      <c r="Q424" s="103"/>
      <c r="R424" s="103"/>
      <c r="S424" s="127"/>
      <c r="T424" s="103"/>
      <c r="U424" s="103"/>
      <c r="V424" s="103"/>
      <c r="W424" s="103"/>
      <c r="X424" s="103"/>
      <c r="Y424" s="103"/>
      <c r="Z424" s="103"/>
      <c r="AA424" s="103"/>
      <c r="AB424" s="103"/>
      <c r="AC424" s="103"/>
    </row>
    <row r="425" spans="1:29" ht="14.25" x14ac:dyDescent="0.2">
      <c r="A425" s="103"/>
      <c r="B425" s="103"/>
      <c r="C425" s="103"/>
      <c r="D425" s="103"/>
      <c r="E425" s="103"/>
      <c r="F425" s="103"/>
      <c r="G425" s="103"/>
      <c r="H425" s="103"/>
      <c r="I425" s="103"/>
      <c r="J425" s="103"/>
      <c r="K425" s="103"/>
      <c r="L425" s="103"/>
      <c r="M425" s="103"/>
      <c r="N425" s="103"/>
      <c r="O425" s="103"/>
      <c r="P425" s="103"/>
      <c r="Q425" s="103"/>
      <c r="R425" s="103"/>
      <c r="S425" s="127"/>
      <c r="T425" s="103"/>
      <c r="U425" s="103"/>
      <c r="V425" s="103"/>
      <c r="W425" s="103"/>
      <c r="X425" s="103"/>
      <c r="Y425" s="103"/>
      <c r="Z425" s="103"/>
      <c r="AA425" s="103"/>
      <c r="AB425" s="103"/>
      <c r="AC425" s="103"/>
    </row>
    <row r="426" spans="1:29" ht="14.25" x14ac:dyDescent="0.2">
      <c r="A426" s="103"/>
      <c r="B426" s="103"/>
      <c r="C426" s="103"/>
      <c r="D426" s="103"/>
      <c r="E426" s="103"/>
      <c r="F426" s="103"/>
      <c r="G426" s="103"/>
      <c r="H426" s="103"/>
      <c r="I426" s="103"/>
      <c r="J426" s="103"/>
      <c r="K426" s="103"/>
      <c r="L426" s="103"/>
      <c r="M426" s="103"/>
      <c r="N426" s="103"/>
      <c r="O426" s="103"/>
      <c r="P426" s="103"/>
      <c r="Q426" s="103"/>
      <c r="R426" s="103"/>
      <c r="S426" s="127"/>
      <c r="T426" s="103"/>
      <c r="U426" s="103"/>
      <c r="V426" s="103"/>
      <c r="W426" s="103"/>
      <c r="X426" s="103"/>
      <c r="Y426" s="103"/>
      <c r="Z426" s="103"/>
      <c r="AA426" s="103"/>
      <c r="AB426" s="103"/>
      <c r="AC426" s="103"/>
    </row>
    <row r="427" spans="1:29" ht="14.25" x14ac:dyDescent="0.2">
      <c r="A427" s="103"/>
      <c r="B427" s="103"/>
      <c r="C427" s="103"/>
      <c r="D427" s="103"/>
      <c r="E427" s="103"/>
      <c r="F427" s="103"/>
      <c r="G427" s="103"/>
      <c r="H427" s="103"/>
      <c r="I427" s="103"/>
      <c r="J427" s="103"/>
      <c r="K427" s="103"/>
      <c r="L427" s="103"/>
      <c r="M427" s="103"/>
      <c r="N427" s="103"/>
      <c r="O427" s="103"/>
      <c r="P427" s="103"/>
      <c r="Q427" s="103"/>
      <c r="R427" s="103"/>
      <c r="S427" s="127"/>
      <c r="T427" s="103"/>
      <c r="U427" s="103"/>
      <c r="V427" s="103"/>
      <c r="W427" s="103"/>
      <c r="X427" s="103"/>
      <c r="Y427" s="103"/>
      <c r="Z427" s="103"/>
      <c r="AA427" s="103"/>
      <c r="AB427" s="103"/>
      <c r="AC427" s="103"/>
    </row>
    <row r="428" spans="1:29" ht="14.25" x14ac:dyDescent="0.2">
      <c r="A428" s="103"/>
      <c r="B428" s="103"/>
      <c r="C428" s="103"/>
      <c r="D428" s="103"/>
      <c r="E428" s="103"/>
      <c r="F428" s="103"/>
      <c r="G428" s="103"/>
      <c r="H428" s="103"/>
      <c r="I428" s="103"/>
      <c r="J428" s="103"/>
      <c r="K428" s="103"/>
      <c r="L428" s="103"/>
      <c r="M428" s="103"/>
      <c r="N428" s="103"/>
      <c r="O428" s="103"/>
      <c r="P428" s="103"/>
      <c r="Q428" s="103"/>
      <c r="R428" s="103"/>
      <c r="S428" s="127"/>
      <c r="T428" s="103"/>
      <c r="U428" s="103"/>
      <c r="V428" s="103"/>
      <c r="W428" s="103"/>
      <c r="X428" s="103"/>
      <c r="Y428" s="103"/>
      <c r="Z428" s="103"/>
      <c r="AA428" s="103"/>
      <c r="AB428" s="103"/>
      <c r="AC428" s="103"/>
    </row>
    <row r="429" spans="1:29" ht="14.25" x14ac:dyDescent="0.2">
      <c r="A429" s="103"/>
      <c r="B429" s="103"/>
      <c r="C429" s="103"/>
      <c r="D429" s="103"/>
      <c r="E429" s="103"/>
      <c r="F429" s="103"/>
      <c r="G429" s="103"/>
      <c r="H429" s="103"/>
      <c r="I429" s="103"/>
      <c r="J429" s="103"/>
      <c r="K429" s="103"/>
      <c r="L429" s="103"/>
      <c r="M429" s="103"/>
      <c r="N429" s="103"/>
      <c r="O429" s="103"/>
      <c r="P429" s="103"/>
      <c r="Q429" s="103"/>
      <c r="R429" s="103"/>
      <c r="S429" s="127"/>
      <c r="T429" s="103"/>
      <c r="U429" s="103"/>
      <c r="V429" s="103"/>
      <c r="W429" s="103"/>
      <c r="X429" s="103"/>
      <c r="Y429" s="103"/>
      <c r="Z429" s="103"/>
      <c r="AA429" s="103"/>
      <c r="AB429" s="103"/>
      <c r="AC429" s="103"/>
    </row>
    <row r="430" spans="1:29" ht="14.25" x14ac:dyDescent="0.2">
      <c r="A430" s="103"/>
      <c r="B430" s="103"/>
      <c r="C430" s="103"/>
      <c r="D430" s="103"/>
      <c r="E430" s="103"/>
      <c r="F430" s="103"/>
      <c r="G430" s="103"/>
      <c r="H430" s="103"/>
      <c r="I430" s="103"/>
      <c r="J430" s="103"/>
      <c r="K430" s="103"/>
      <c r="L430" s="103"/>
      <c r="M430" s="103"/>
      <c r="N430" s="103"/>
      <c r="O430" s="103"/>
      <c r="P430" s="103"/>
      <c r="Q430" s="103"/>
      <c r="R430" s="103"/>
      <c r="S430" s="127"/>
      <c r="T430" s="103"/>
      <c r="U430" s="103"/>
      <c r="V430" s="103"/>
      <c r="W430" s="103"/>
      <c r="X430" s="103"/>
      <c r="Y430" s="103"/>
      <c r="Z430" s="103"/>
      <c r="AA430" s="103"/>
      <c r="AB430" s="103"/>
      <c r="AC430" s="103"/>
    </row>
    <row r="431" spans="1:29" ht="14.25" x14ac:dyDescent="0.2">
      <c r="A431" s="103"/>
      <c r="B431" s="103"/>
      <c r="C431" s="103"/>
      <c r="D431" s="103"/>
      <c r="E431" s="103"/>
      <c r="F431" s="103"/>
      <c r="G431" s="103"/>
      <c r="H431" s="103"/>
      <c r="I431" s="103"/>
      <c r="J431" s="103"/>
      <c r="K431" s="103"/>
      <c r="L431" s="103"/>
      <c r="M431" s="103"/>
      <c r="N431" s="103"/>
      <c r="O431" s="103"/>
      <c r="P431" s="103"/>
      <c r="Q431" s="103"/>
      <c r="R431" s="103"/>
      <c r="S431" s="127"/>
      <c r="T431" s="103"/>
      <c r="U431" s="103"/>
      <c r="V431" s="103"/>
      <c r="W431" s="103"/>
      <c r="X431" s="103"/>
      <c r="Y431" s="103"/>
      <c r="Z431" s="103"/>
      <c r="AA431" s="103"/>
      <c r="AB431" s="103"/>
      <c r="AC431" s="103"/>
    </row>
    <row r="432" spans="1:29" ht="14.25" x14ac:dyDescent="0.2">
      <c r="A432" s="103"/>
      <c r="B432" s="103"/>
      <c r="C432" s="103"/>
      <c r="D432" s="103"/>
      <c r="E432" s="103"/>
      <c r="F432" s="103"/>
      <c r="G432" s="103"/>
      <c r="H432" s="103"/>
      <c r="I432" s="103"/>
      <c r="J432" s="103"/>
      <c r="K432" s="103"/>
      <c r="L432" s="103"/>
      <c r="M432" s="103"/>
      <c r="N432" s="103"/>
      <c r="O432" s="103"/>
      <c r="P432" s="103"/>
      <c r="Q432" s="103"/>
      <c r="R432" s="103"/>
      <c r="S432" s="127"/>
      <c r="T432" s="103"/>
      <c r="U432" s="103"/>
      <c r="V432" s="103"/>
      <c r="W432" s="103"/>
      <c r="X432" s="103"/>
      <c r="Y432" s="103"/>
      <c r="Z432" s="103"/>
      <c r="AA432" s="103"/>
      <c r="AB432" s="103"/>
      <c r="AC432" s="103"/>
    </row>
    <row r="433" spans="1:29" ht="14.25" x14ac:dyDescent="0.2">
      <c r="A433" s="103"/>
      <c r="B433" s="103"/>
      <c r="C433" s="103"/>
      <c r="D433" s="103"/>
      <c r="E433" s="103"/>
      <c r="F433" s="103"/>
      <c r="G433" s="103"/>
      <c r="H433" s="103"/>
      <c r="I433" s="103"/>
      <c r="J433" s="103"/>
      <c r="K433" s="103"/>
      <c r="L433" s="103"/>
      <c r="M433" s="103"/>
      <c r="N433" s="103"/>
      <c r="O433" s="103"/>
      <c r="P433" s="103"/>
      <c r="Q433" s="103"/>
      <c r="R433" s="103"/>
      <c r="S433" s="127"/>
      <c r="T433" s="103"/>
      <c r="U433" s="103"/>
      <c r="V433" s="103"/>
      <c r="W433" s="103"/>
      <c r="X433" s="103"/>
      <c r="Y433" s="103"/>
      <c r="Z433" s="103"/>
      <c r="AA433" s="103"/>
      <c r="AB433" s="103"/>
      <c r="AC433" s="103"/>
    </row>
    <row r="434" spans="1:29" ht="14.25" x14ac:dyDescent="0.2">
      <c r="A434" s="103"/>
      <c r="B434" s="103"/>
      <c r="C434" s="103"/>
      <c r="D434" s="103"/>
      <c r="E434" s="103"/>
      <c r="F434" s="103"/>
      <c r="G434" s="103"/>
      <c r="H434" s="103"/>
      <c r="I434" s="103"/>
      <c r="J434" s="103"/>
      <c r="K434" s="103"/>
      <c r="L434" s="103"/>
      <c r="M434" s="103"/>
      <c r="N434" s="103"/>
      <c r="O434" s="103"/>
      <c r="P434" s="103"/>
      <c r="Q434" s="103"/>
      <c r="R434" s="103"/>
      <c r="S434" s="127"/>
      <c r="T434" s="103"/>
      <c r="U434" s="103"/>
      <c r="V434" s="103"/>
      <c r="W434" s="103"/>
      <c r="X434" s="103"/>
      <c r="Y434" s="103"/>
      <c r="Z434" s="103"/>
      <c r="AA434" s="103"/>
      <c r="AB434" s="103"/>
      <c r="AC434" s="103"/>
    </row>
    <row r="435" spans="1:29" ht="14.25" x14ac:dyDescent="0.2">
      <c r="A435" s="103"/>
      <c r="B435" s="103"/>
      <c r="C435" s="103"/>
      <c r="D435" s="103"/>
      <c r="E435" s="103"/>
      <c r="F435" s="103"/>
      <c r="G435" s="103"/>
      <c r="H435" s="103"/>
      <c r="I435" s="103"/>
      <c r="J435" s="103"/>
      <c r="K435" s="103"/>
      <c r="L435" s="103"/>
      <c r="M435" s="103"/>
      <c r="N435" s="103"/>
      <c r="O435" s="103"/>
      <c r="P435" s="103"/>
      <c r="Q435" s="103"/>
      <c r="R435" s="103"/>
      <c r="S435" s="127"/>
      <c r="T435" s="103"/>
      <c r="U435" s="103"/>
      <c r="V435" s="103"/>
      <c r="W435" s="103"/>
      <c r="X435" s="103"/>
      <c r="Y435" s="103"/>
      <c r="Z435" s="103"/>
      <c r="AA435" s="103"/>
      <c r="AB435" s="103"/>
      <c r="AC435" s="103"/>
    </row>
    <row r="436" spans="1:29" ht="14.25" x14ac:dyDescent="0.2">
      <c r="A436" s="103"/>
      <c r="B436" s="103"/>
      <c r="C436" s="103"/>
      <c r="D436" s="103"/>
      <c r="E436" s="103"/>
      <c r="F436" s="103"/>
      <c r="G436" s="103"/>
      <c r="H436" s="103"/>
      <c r="I436" s="103"/>
      <c r="J436" s="103"/>
      <c r="K436" s="103"/>
      <c r="L436" s="103"/>
      <c r="M436" s="103"/>
      <c r="N436" s="103"/>
      <c r="O436" s="103"/>
      <c r="P436" s="103"/>
      <c r="Q436" s="103"/>
      <c r="R436" s="103"/>
      <c r="S436" s="127"/>
      <c r="T436" s="103"/>
      <c r="U436" s="103"/>
      <c r="V436" s="103"/>
      <c r="W436" s="103"/>
      <c r="X436" s="103"/>
      <c r="Y436" s="103"/>
      <c r="Z436" s="103"/>
      <c r="AA436" s="103"/>
      <c r="AB436" s="103"/>
      <c r="AC436" s="103"/>
    </row>
    <row r="437" spans="1:29" ht="14.25" x14ac:dyDescent="0.2">
      <c r="A437" s="103"/>
      <c r="B437" s="103"/>
      <c r="C437" s="103"/>
      <c r="D437" s="103"/>
      <c r="E437" s="103"/>
      <c r="F437" s="103"/>
      <c r="G437" s="103"/>
      <c r="H437" s="103"/>
      <c r="I437" s="103"/>
      <c r="J437" s="103"/>
      <c r="K437" s="103"/>
      <c r="L437" s="103"/>
      <c r="M437" s="103"/>
      <c r="N437" s="103"/>
      <c r="O437" s="103"/>
      <c r="P437" s="103"/>
      <c r="Q437" s="103"/>
      <c r="R437" s="103"/>
      <c r="S437" s="127"/>
      <c r="T437" s="103"/>
      <c r="U437" s="103"/>
      <c r="V437" s="103"/>
      <c r="W437" s="103"/>
      <c r="X437" s="103"/>
      <c r="Y437" s="103"/>
      <c r="Z437" s="103"/>
      <c r="AA437" s="103"/>
      <c r="AB437" s="103"/>
      <c r="AC437" s="103"/>
    </row>
    <row r="438" spans="1:29" ht="14.25" x14ac:dyDescent="0.2">
      <c r="A438" s="103"/>
      <c r="B438" s="103"/>
      <c r="C438" s="103"/>
      <c r="D438" s="103"/>
      <c r="E438" s="103"/>
      <c r="F438" s="103"/>
      <c r="G438" s="103"/>
      <c r="H438" s="103"/>
      <c r="I438" s="103"/>
      <c r="J438" s="103"/>
      <c r="K438" s="103"/>
      <c r="L438" s="103"/>
      <c r="M438" s="103"/>
      <c r="N438" s="103"/>
      <c r="O438" s="103"/>
      <c r="P438" s="103"/>
      <c r="Q438" s="103"/>
      <c r="R438" s="103"/>
      <c r="S438" s="127"/>
      <c r="T438" s="103"/>
      <c r="U438" s="103"/>
      <c r="V438" s="103"/>
      <c r="W438" s="103"/>
      <c r="X438" s="103"/>
      <c r="Y438" s="103"/>
      <c r="Z438" s="103"/>
      <c r="AA438" s="103"/>
      <c r="AB438" s="103"/>
      <c r="AC438" s="103"/>
    </row>
    <row r="439" spans="1:29" ht="14.25" x14ac:dyDescent="0.2">
      <c r="A439" s="103"/>
      <c r="B439" s="103"/>
      <c r="C439" s="103"/>
      <c r="D439" s="103"/>
      <c r="E439" s="103"/>
      <c r="F439" s="103"/>
      <c r="G439" s="103"/>
      <c r="H439" s="103"/>
      <c r="I439" s="103"/>
      <c r="J439" s="103"/>
      <c r="K439" s="103"/>
      <c r="L439" s="103"/>
      <c r="M439" s="103"/>
      <c r="N439" s="103"/>
      <c r="O439" s="103"/>
      <c r="P439" s="103"/>
      <c r="Q439" s="103"/>
      <c r="R439" s="103"/>
      <c r="S439" s="127"/>
      <c r="T439" s="103"/>
      <c r="U439" s="103"/>
      <c r="V439" s="103"/>
      <c r="W439" s="103"/>
      <c r="X439" s="103"/>
      <c r="Y439" s="103"/>
      <c r="Z439" s="103"/>
      <c r="AA439" s="103"/>
      <c r="AB439" s="103"/>
      <c r="AC439" s="103"/>
    </row>
    <row r="440" spans="1:29" ht="14.25" x14ac:dyDescent="0.2">
      <c r="A440" s="103"/>
      <c r="B440" s="103"/>
      <c r="C440" s="103"/>
      <c r="D440" s="103"/>
      <c r="E440" s="103"/>
      <c r="F440" s="103"/>
      <c r="G440" s="103"/>
      <c r="H440" s="103"/>
      <c r="I440" s="103"/>
      <c r="J440" s="103"/>
      <c r="K440" s="103"/>
      <c r="L440" s="103"/>
      <c r="M440" s="103"/>
      <c r="N440" s="103"/>
      <c r="O440" s="103"/>
      <c r="P440" s="103"/>
      <c r="Q440" s="103"/>
      <c r="R440" s="103"/>
      <c r="S440" s="127"/>
      <c r="T440" s="103"/>
      <c r="U440" s="103"/>
      <c r="V440" s="103"/>
      <c r="W440" s="103"/>
      <c r="X440" s="103"/>
      <c r="Y440" s="103"/>
      <c r="Z440" s="103"/>
      <c r="AA440" s="103"/>
      <c r="AB440" s="103"/>
      <c r="AC440" s="103"/>
    </row>
    <row r="441" spans="1:29" ht="14.25" x14ac:dyDescent="0.2">
      <c r="A441" s="103"/>
      <c r="B441" s="103"/>
      <c r="C441" s="103"/>
      <c r="D441" s="103"/>
      <c r="E441" s="103"/>
      <c r="F441" s="103"/>
      <c r="G441" s="103"/>
      <c r="H441" s="103"/>
      <c r="I441" s="103"/>
      <c r="J441" s="103"/>
      <c r="K441" s="103"/>
      <c r="L441" s="103"/>
      <c r="M441" s="103"/>
      <c r="N441" s="103"/>
      <c r="O441" s="103"/>
      <c r="P441" s="103"/>
      <c r="Q441" s="103"/>
      <c r="R441" s="103"/>
      <c r="S441" s="127"/>
      <c r="T441" s="103"/>
      <c r="U441" s="103"/>
      <c r="V441" s="103"/>
      <c r="W441" s="103"/>
      <c r="X441" s="103"/>
      <c r="Y441" s="103"/>
      <c r="Z441" s="103"/>
      <c r="AA441" s="103"/>
      <c r="AB441" s="103"/>
      <c r="AC441" s="103"/>
    </row>
    <row r="442" spans="1:29" ht="14.25" x14ac:dyDescent="0.2">
      <c r="A442" s="103"/>
      <c r="B442" s="103"/>
      <c r="C442" s="103"/>
      <c r="D442" s="103"/>
      <c r="E442" s="103"/>
      <c r="F442" s="103"/>
      <c r="G442" s="103"/>
      <c r="H442" s="103"/>
      <c r="I442" s="103"/>
      <c r="J442" s="103"/>
      <c r="K442" s="103"/>
      <c r="L442" s="103"/>
      <c r="M442" s="103"/>
      <c r="N442" s="103"/>
      <c r="O442" s="103"/>
      <c r="P442" s="103"/>
      <c r="Q442" s="103"/>
      <c r="R442" s="103"/>
      <c r="S442" s="127"/>
      <c r="T442" s="103"/>
      <c r="U442" s="103"/>
      <c r="V442" s="103"/>
      <c r="W442" s="103"/>
      <c r="X442" s="103"/>
      <c r="Y442" s="103"/>
      <c r="Z442" s="103"/>
      <c r="AA442" s="103"/>
      <c r="AB442" s="103"/>
      <c r="AC442" s="103"/>
    </row>
    <row r="443" spans="1:29" ht="14.25" x14ac:dyDescent="0.2">
      <c r="A443" s="103"/>
      <c r="B443" s="103"/>
      <c r="C443" s="103"/>
      <c r="D443" s="103"/>
      <c r="E443" s="103"/>
      <c r="F443" s="103"/>
      <c r="G443" s="103"/>
      <c r="H443" s="103"/>
      <c r="I443" s="103"/>
      <c r="J443" s="103"/>
      <c r="K443" s="103"/>
      <c r="L443" s="103"/>
      <c r="M443" s="103"/>
      <c r="N443" s="103"/>
      <c r="O443" s="103"/>
      <c r="P443" s="103"/>
      <c r="Q443" s="103"/>
      <c r="R443" s="103"/>
      <c r="S443" s="127"/>
      <c r="T443" s="103"/>
      <c r="U443" s="103"/>
      <c r="V443" s="103"/>
      <c r="W443" s="103"/>
      <c r="X443" s="103"/>
      <c r="Y443" s="103"/>
      <c r="Z443" s="103"/>
      <c r="AA443" s="103"/>
      <c r="AB443" s="103"/>
      <c r="AC443" s="103"/>
    </row>
    <row r="444" spans="1:29" ht="14.25" x14ac:dyDescent="0.2">
      <c r="A444" s="103"/>
      <c r="B444" s="103"/>
      <c r="C444" s="103"/>
      <c r="D444" s="103"/>
      <c r="E444" s="103"/>
      <c r="F444" s="103"/>
      <c r="G444" s="103"/>
      <c r="H444" s="103"/>
      <c r="I444" s="103"/>
      <c r="J444" s="103"/>
      <c r="K444" s="103"/>
      <c r="L444" s="103"/>
      <c r="M444" s="103"/>
      <c r="N444" s="103"/>
      <c r="O444" s="103"/>
      <c r="P444" s="103"/>
      <c r="Q444" s="103"/>
      <c r="R444" s="103"/>
      <c r="S444" s="127"/>
      <c r="T444" s="103"/>
      <c r="U444" s="103"/>
      <c r="V444" s="103"/>
      <c r="W444" s="103"/>
      <c r="X444" s="103"/>
      <c r="Y444" s="103"/>
      <c r="Z444" s="103"/>
      <c r="AA444" s="103"/>
      <c r="AB444" s="103"/>
      <c r="AC444" s="103"/>
    </row>
    <row r="445" spans="1:29" ht="14.25" x14ac:dyDescent="0.2">
      <c r="A445" s="103"/>
      <c r="B445" s="103"/>
      <c r="C445" s="103"/>
      <c r="D445" s="103"/>
      <c r="E445" s="103"/>
      <c r="F445" s="103"/>
      <c r="G445" s="103"/>
      <c r="H445" s="103"/>
      <c r="I445" s="103"/>
      <c r="J445" s="103"/>
      <c r="K445" s="103"/>
      <c r="L445" s="103"/>
      <c r="M445" s="103"/>
      <c r="N445" s="103"/>
      <c r="O445" s="103"/>
      <c r="P445" s="103"/>
      <c r="Q445" s="103"/>
      <c r="R445" s="103"/>
      <c r="S445" s="127"/>
      <c r="T445" s="103"/>
      <c r="U445" s="103"/>
      <c r="V445" s="103"/>
      <c r="W445" s="103"/>
      <c r="X445" s="103"/>
      <c r="Y445" s="103"/>
      <c r="Z445" s="103"/>
      <c r="AA445" s="103"/>
      <c r="AB445" s="103"/>
      <c r="AC445" s="103"/>
    </row>
    <row r="446" spans="1:29" ht="14.25" x14ac:dyDescent="0.2">
      <c r="A446" s="103"/>
      <c r="B446" s="103"/>
      <c r="C446" s="103"/>
      <c r="D446" s="103"/>
      <c r="E446" s="103"/>
      <c r="F446" s="103"/>
      <c r="G446" s="103"/>
      <c r="H446" s="103"/>
      <c r="I446" s="103"/>
      <c r="J446" s="103"/>
      <c r="K446" s="103"/>
      <c r="L446" s="103"/>
      <c r="M446" s="103"/>
      <c r="N446" s="103"/>
      <c r="O446" s="103"/>
      <c r="P446" s="103"/>
      <c r="Q446" s="103"/>
      <c r="R446" s="103"/>
      <c r="S446" s="127"/>
      <c r="T446" s="103"/>
      <c r="U446" s="103"/>
      <c r="V446" s="103"/>
      <c r="W446" s="103"/>
      <c r="X446" s="103"/>
      <c r="Y446" s="103"/>
      <c r="Z446" s="103"/>
      <c r="AA446" s="103"/>
      <c r="AB446" s="103"/>
      <c r="AC446" s="103"/>
    </row>
    <row r="447" spans="1:29" ht="14.25" x14ac:dyDescent="0.2">
      <c r="A447" s="103"/>
      <c r="B447" s="103"/>
      <c r="C447" s="103"/>
      <c r="D447" s="103"/>
      <c r="E447" s="103"/>
      <c r="F447" s="103"/>
      <c r="G447" s="103"/>
      <c r="H447" s="103"/>
      <c r="I447" s="103"/>
      <c r="J447" s="103"/>
      <c r="K447" s="103"/>
      <c r="L447" s="103"/>
      <c r="M447" s="103"/>
      <c r="N447" s="103"/>
      <c r="O447" s="103"/>
      <c r="P447" s="103"/>
      <c r="Q447" s="103"/>
      <c r="R447" s="103"/>
      <c r="S447" s="127"/>
      <c r="T447" s="103"/>
      <c r="U447" s="103"/>
      <c r="V447" s="103"/>
      <c r="W447" s="103"/>
      <c r="X447" s="103"/>
      <c r="Y447" s="103"/>
      <c r="Z447" s="103"/>
      <c r="AA447" s="103"/>
      <c r="AB447" s="103"/>
      <c r="AC447" s="103"/>
    </row>
    <row r="448" spans="1:29" ht="14.25" x14ac:dyDescent="0.2">
      <c r="A448" s="103"/>
      <c r="B448" s="103"/>
      <c r="C448" s="103"/>
      <c r="D448" s="103"/>
      <c r="E448" s="103"/>
      <c r="F448" s="103"/>
      <c r="G448" s="103"/>
      <c r="H448" s="103"/>
      <c r="I448" s="103"/>
      <c r="J448" s="103"/>
      <c r="K448" s="103"/>
      <c r="L448" s="103"/>
      <c r="M448" s="103"/>
      <c r="N448" s="103"/>
      <c r="O448" s="103"/>
      <c r="P448" s="103"/>
      <c r="Q448" s="103"/>
      <c r="R448" s="103"/>
      <c r="S448" s="127"/>
      <c r="T448" s="103"/>
      <c r="U448" s="103"/>
      <c r="V448" s="103"/>
      <c r="W448" s="103"/>
      <c r="X448" s="103"/>
      <c r="Y448" s="103"/>
      <c r="Z448" s="103"/>
      <c r="AA448" s="103"/>
      <c r="AB448" s="103"/>
      <c r="AC448" s="103"/>
    </row>
    <row r="449" spans="1:29" ht="14.25" x14ac:dyDescent="0.2">
      <c r="A449" s="103"/>
      <c r="B449" s="103"/>
      <c r="C449" s="103"/>
      <c r="D449" s="103"/>
      <c r="E449" s="103"/>
      <c r="F449" s="103"/>
      <c r="G449" s="103"/>
      <c r="H449" s="103"/>
      <c r="I449" s="103"/>
      <c r="J449" s="103"/>
      <c r="K449" s="103"/>
      <c r="L449" s="103"/>
      <c r="M449" s="103"/>
      <c r="N449" s="103"/>
      <c r="O449" s="103"/>
      <c r="P449" s="103"/>
      <c r="Q449" s="103"/>
      <c r="R449" s="103"/>
      <c r="S449" s="127"/>
      <c r="T449" s="103"/>
      <c r="U449" s="103"/>
      <c r="V449" s="103"/>
      <c r="W449" s="103"/>
      <c r="X449" s="103"/>
      <c r="Y449" s="103"/>
      <c r="Z449" s="103"/>
      <c r="AA449" s="103"/>
      <c r="AB449" s="103"/>
      <c r="AC449" s="103"/>
    </row>
    <row r="450" spans="1:29" ht="14.25" x14ac:dyDescent="0.2">
      <c r="A450" s="103"/>
      <c r="B450" s="103"/>
      <c r="C450" s="103"/>
      <c r="D450" s="103"/>
      <c r="E450" s="103"/>
      <c r="F450" s="103"/>
      <c r="G450" s="103"/>
      <c r="H450" s="103"/>
      <c r="I450" s="103"/>
      <c r="J450" s="103"/>
      <c r="K450" s="103"/>
      <c r="L450" s="103"/>
      <c r="M450" s="103"/>
      <c r="N450" s="103"/>
      <c r="O450" s="103"/>
      <c r="P450" s="103"/>
      <c r="Q450" s="103"/>
      <c r="R450" s="103"/>
      <c r="S450" s="127"/>
      <c r="T450" s="103"/>
      <c r="U450" s="103"/>
      <c r="V450" s="103"/>
      <c r="W450" s="103"/>
      <c r="X450" s="103"/>
      <c r="Y450" s="103"/>
      <c r="Z450" s="103"/>
      <c r="AA450" s="103"/>
      <c r="AB450" s="103"/>
      <c r="AC450" s="103"/>
    </row>
    <row r="451" spans="1:29" ht="14.25" x14ac:dyDescent="0.2">
      <c r="A451" s="103"/>
      <c r="B451" s="103"/>
      <c r="C451" s="103"/>
      <c r="D451" s="103"/>
      <c r="E451" s="103"/>
      <c r="F451" s="103"/>
      <c r="G451" s="103"/>
      <c r="H451" s="103"/>
      <c r="I451" s="103"/>
      <c r="J451" s="103"/>
      <c r="K451" s="103"/>
      <c r="L451" s="103"/>
      <c r="M451" s="103"/>
      <c r="N451" s="103"/>
      <c r="O451" s="103"/>
      <c r="P451" s="103"/>
      <c r="Q451" s="103"/>
      <c r="R451" s="103"/>
      <c r="S451" s="127"/>
      <c r="T451" s="103"/>
      <c r="U451" s="103"/>
      <c r="V451" s="103"/>
      <c r="W451" s="103"/>
      <c r="X451" s="103"/>
      <c r="Y451" s="103"/>
      <c r="Z451" s="103"/>
      <c r="AA451" s="103"/>
      <c r="AB451" s="103"/>
      <c r="AC451" s="103"/>
    </row>
    <row r="452" spans="1:29" ht="14.25" x14ac:dyDescent="0.2">
      <c r="A452" s="103"/>
      <c r="B452" s="103"/>
      <c r="C452" s="103"/>
      <c r="D452" s="103"/>
      <c r="E452" s="103"/>
      <c r="F452" s="103"/>
      <c r="G452" s="103"/>
      <c r="H452" s="103"/>
      <c r="I452" s="103"/>
      <c r="J452" s="103"/>
      <c r="K452" s="103"/>
      <c r="L452" s="103"/>
      <c r="M452" s="103"/>
      <c r="N452" s="103"/>
      <c r="O452" s="103"/>
      <c r="P452" s="103"/>
      <c r="Q452" s="103"/>
      <c r="R452" s="103"/>
      <c r="S452" s="127"/>
      <c r="T452" s="103"/>
      <c r="U452" s="103"/>
      <c r="V452" s="103"/>
      <c r="W452" s="103"/>
      <c r="X452" s="103"/>
      <c r="Y452" s="103"/>
      <c r="Z452" s="103"/>
      <c r="AA452" s="103"/>
      <c r="AB452" s="103"/>
      <c r="AC452" s="103"/>
    </row>
    <row r="453" spans="1:29" ht="14.25" x14ac:dyDescent="0.2">
      <c r="A453" s="103"/>
      <c r="B453" s="103"/>
      <c r="C453" s="103"/>
      <c r="D453" s="103"/>
      <c r="E453" s="103"/>
      <c r="F453" s="103"/>
      <c r="G453" s="103"/>
      <c r="H453" s="103"/>
      <c r="I453" s="103"/>
      <c r="J453" s="103"/>
      <c r="K453" s="103"/>
      <c r="L453" s="103"/>
      <c r="M453" s="103"/>
      <c r="N453" s="103"/>
      <c r="O453" s="103"/>
      <c r="P453" s="103"/>
      <c r="Q453" s="103"/>
      <c r="R453" s="103"/>
      <c r="S453" s="127"/>
      <c r="T453" s="103"/>
      <c r="U453" s="103"/>
      <c r="V453" s="103"/>
      <c r="W453" s="103"/>
      <c r="X453" s="103"/>
      <c r="Y453" s="103"/>
      <c r="Z453" s="103"/>
      <c r="AA453" s="103"/>
      <c r="AB453" s="103"/>
      <c r="AC453" s="103"/>
    </row>
    <row r="454" spans="1:29" ht="14.25" x14ac:dyDescent="0.2">
      <c r="A454" s="103"/>
      <c r="B454" s="103"/>
      <c r="C454" s="103"/>
      <c r="D454" s="103"/>
      <c r="E454" s="103"/>
      <c r="F454" s="103"/>
      <c r="G454" s="103"/>
      <c r="H454" s="103"/>
      <c r="I454" s="103"/>
      <c r="J454" s="103"/>
      <c r="K454" s="103"/>
      <c r="L454" s="103"/>
      <c r="M454" s="103"/>
      <c r="N454" s="103"/>
      <c r="O454" s="103"/>
      <c r="P454" s="103"/>
      <c r="Q454" s="103"/>
      <c r="R454" s="103"/>
      <c r="S454" s="127"/>
      <c r="T454" s="103"/>
      <c r="U454" s="103"/>
      <c r="V454" s="103"/>
      <c r="W454" s="103"/>
      <c r="X454" s="103"/>
      <c r="Y454" s="103"/>
      <c r="Z454" s="103"/>
      <c r="AA454" s="103"/>
      <c r="AB454" s="103"/>
      <c r="AC454" s="103"/>
    </row>
    <row r="455" spans="1:29" ht="14.25" x14ac:dyDescent="0.2">
      <c r="A455" s="103"/>
      <c r="B455" s="103"/>
      <c r="C455" s="103"/>
      <c r="D455" s="103"/>
      <c r="E455" s="103"/>
      <c r="F455" s="103"/>
      <c r="G455" s="103"/>
      <c r="H455" s="103"/>
      <c r="I455" s="103"/>
      <c r="J455" s="103"/>
      <c r="K455" s="103"/>
      <c r="L455" s="103"/>
      <c r="M455" s="103"/>
      <c r="N455" s="103"/>
      <c r="O455" s="103"/>
      <c r="P455" s="103"/>
      <c r="Q455" s="103"/>
      <c r="R455" s="103"/>
      <c r="S455" s="127"/>
      <c r="T455" s="103"/>
      <c r="U455" s="103"/>
      <c r="V455" s="103"/>
      <c r="W455" s="103"/>
      <c r="X455" s="103"/>
      <c r="Y455" s="103"/>
      <c r="Z455" s="103"/>
      <c r="AA455" s="103"/>
      <c r="AB455" s="103"/>
      <c r="AC455" s="103"/>
    </row>
    <row r="456" spans="1:29" ht="14.25" x14ac:dyDescent="0.2">
      <c r="A456" s="103"/>
      <c r="B456" s="103"/>
      <c r="C456" s="103"/>
      <c r="D456" s="103"/>
      <c r="E456" s="103"/>
      <c r="F456" s="103"/>
      <c r="G456" s="103"/>
      <c r="H456" s="103"/>
      <c r="I456" s="103"/>
      <c r="J456" s="103"/>
      <c r="K456" s="103"/>
      <c r="L456" s="103"/>
      <c r="M456" s="103"/>
      <c r="N456" s="103"/>
      <c r="O456" s="103"/>
      <c r="P456" s="103"/>
      <c r="Q456" s="103"/>
      <c r="R456" s="103"/>
      <c r="S456" s="127"/>
      <c r="T456" s="103"/>
      <c r="U456" s="103"/>
      <c r="V456" s="103"/>
      <c r="W456" s="103"/>
      <c r="X456" s="103"/>
      <c r="Y456" s="103"/>
      <c r="Z456" s="103"/>
      <c r="AA456" s="103"/>
      <c r="AB456" s="103"/>
      <c r="AC456" s="103"/>
    </row>
    <row r="457" spans="1:29" ht="14.25" x14ac:dyDescent="0.2">
      <c r="A457" s="103"/>
      <c r="B457" s="103"/>
      <c r="C457" s="103"/>
      <c r="D457" s="103"/>
      <c r="E457" s="103"/>
      <c r="F457" s="103"/>
      <c r="G457" s="103"/>
      <c r="H457" s="103"/>
      <c r="I457" s="103"/>
      <c r="J457" s="103"/>
      <c r="K457" s="103"/>
      <c r="L457" s="103"/>
      <c r="M457" s="103"/>
      <c r="N457" s="103"/>
      <c r="O457" s="103"/>
      <c r="P457" s="103"/>
      <c r="Q457" s="103"/>
      <c r="R457" s="103"/>
      <c r="S457" s="127"/>
      <c r="T457" s="103"/>
      <c r="U457" s="103"/>
      <c r="V457" s="103"/>
      <c r="W457" s="103"/>
      <c r="X457" s="103"/>
      <c r="Y457" s="103"/>
      <c r="Z457" s="103"/>
      <c r="AA457" s="103"/>
      <c r="AB457" s="103"/>
      <c r="AC457" s="103"/>
    </row>
    <row r="458" spans="1:29" ht="14.25" x14ac:dyDescent="0.2">
      <c r="A458" s="103"/>
      <c r="B458" s="103"/>
      <c r="C458" s="103"/>
      <c r="D458" s="103"/>
      <c r="E458" s="103"/>
      <c r="F458" s="103"/>
      <c r="G458" s="103"/>
      <c r="H458" s="103"/>
      <c r="I458" s="103"/>
      <c r="J458" s="103"/>
      <c r="K458" s="103"/>
      <c r="L458" s="103"/>
      <c r="M458" s="103"/>
      <c r="N458" s="103"/>
      <c r="O458" s="103"/>
      <c r="P458" s="103"/>
      <c r="Q458" s="103"/>
      <c r="R458" s="103"/>
      <c r="S458" s="127"/>
      <c r="T458" s="103"/>
      <c r="U458" s="103"/>
      <c r="V458" s="103"/>
      <c r="W458" s="103"/>
      <c r="X458" s="103"/>
      <c r="Y458" s="103"/>
      <c r="Z458" s="103"/>
      <c r="AA458" s="103"/>
      <c r="AB458" s="103"/>
      <c r="AC458" s="103"/>
    </row>
    <row r="459" spans="1:29" ht="14.25" x14ac:dyDescent="0.2">
      <c r="A459" s="103"/>
      <c r="B459" s="103"/>
      <c r="C459" s="103"/>
      <c r="D459" s="103"/>
      <c r="E459" s="103"/>
      <c r="F459" s="103"/>
      <c r="G459" s="103"/>
      <c r="H459" s="103"/>
      <c r="I459" s="103"/>
      <c r="J459" s="103"/>
      <c r="K459" s="103"/>
      <c r="L459" s="103"/>
      <c r="M459" s="103"/>
      <c r="N459" s="103"/>
      <c r="O459" s="103"/>
      <c r="P459" s="103"/>
      <c r="Q459" s="103"/>
      <c r="R459" s="103"/>
      <c r="S459" s="127"/>
      <c r="T459" s="103"/>
      <c r="U459" s="103"/>
      <c r="V459" s="103"/>
      <c r="W459" s="103"/>
      <c r="X459" s="103"/>
      <c r="Y459" s="103"/>
      <c r="Z459" s="103"/>
      <c r="AA459" s="103"/>
      <c r="AB459" s="103"/>
      <c r="AC459" s="103"/>
    </row>
    <row r="460" spans="1:29" ht="14.25" x14ac:dyDescent="0.2">
      <c r="A460" s="103"/>
      <c r="B460" s="103"/>
      <c r="C460" s="103"/>
      <c r="D460" s="103"/>
      <c r="E460" s="103"/>
      <c r="F460" s="103"/>
      <c r="G460" s="103"/>
      <c r="H460" s="103"/>
      <c r="I460" s="103"/>
      <c r="J460" s="103"/>
      <c r="K460" s="103"/>
      <c r="L460" s="103"/>
      <c r="M460" s="103"/>
      <c r="N460" s="103"/>
      <c r="O460" s="103"/>
      <c r="P460" s="103"/>
      <c r="Q460" s="103"/>
      <c r="R460" s="103"/>
      <c r="S460" s="127"/>
      <c r="T460" s="103"/>
      <c r="U460" s="103"/>
      <c r="V460" s="103"/>
      <c r="W460" s="103"/>
      <c r="X460" s="103"/>
      <c r="Y460" s="103"/>
      <c r="Z460" s="103"/>
      <c r="AA460" s="103"/>
      <c r="AB460" s="103"/>
      <c r="AC460" s="103"/>
    </row>
    <row r="461" spans="1:29" ht="14.25" x14ac:dyDescent="0.2">
      <c r="A461" s="103"/>
      <c r="B461" s="103"/>
      <c r="C461" s="103"/>
      <c r="D461" s="103"/>
      <c r="E461" s="103"/>
      <c r="F461" s="103"/>
      <c r="G461" s="103"/>
      <c r="H461" s="103"/>
      <c r="I461" s="103"/>
      <c r="J461" s="103"/>
      <c r="K461" s="103"/>
      <c r="L461" s="103"/>
      <c r="M461" s="103"/>
      <c r="N461" s="103"/>
      <c r="O461" s="103"/>
      <c r="P461" s="103"/>
      <c r="Q461" s="103"/>
      <c r="R461" s="103"/>
      <c r="S461" s="127"/>
      <c r="T461" s="103"/>
      <c r="U461" s="103"/>
      <c r="V461" s="103"/>
      <c r="W461" s="103"/>
      <c r="X461" s="103"/>
      <c r="Y461" s="103"/>
      <c r="Z461" s="103"/>
      <c r="AA461" s="103"/>
      <c r="AB461" s="103"/>
      <c r="AC461" s="103"/>
    </row>
    <row r="462" spans="1:29" ht="14.25" x14ac:dyDescent="0.2">
      <c r="A462" s="103"/>
      <c r="B462" s="103"/>
      <c r="C462" s="103"/>
      <c r="D462" s="103"/>
      <c r="E462" s="103"/>
      <c r="F462" s="103"/>
      <c r="G462" s="103"/>
      <c r="H462" s="103"/>
      <c r="I462" s="103"/>
      <c r="J462" s="103"/>
      <c r="K462" s="103"/>
      <c r="L462" s="103"/>
      <c r="M462" s="103"/>
      <c r="N462" s="103"/>
      <c r="O462" s="103"/>
      <c r="P462" s="103"/>
      <c r="Q462" s="103"/>
      <c r="R462" s="103"/>
      <c r="S462" s="127"/>
      <c r="T462" s="103"/>
      <c r="U462" s="103"/>
      <c r="V462" s="103"/>
      <c r="W462" s="103"/>
      <c r="X462" s="103"/>
      <c r="Y462" s="103"/>
      <c r="Z462" s="103"/>
      <c r="AA462" s="103"/>
      <c r="AB462" s="103"/>
      <c r="AC462" s="103"/>
    </row>
    <row r="463" spans="1:29" ht="14.25" x14ac:dyDescent="0.2">
      <c r="A463" s="103"/>
      <c r="B463" s="103"/>
      <c r="C463" s="103"/>
      <c r="D463" s="103"/>
      <c r="E463" s="103"/>
      <c r="F463" s="103"/>
      <c r="G463" s="103"/>
      <c r="H463" s="103"/>
      <c r="I463" s="103"/>
      <c r="J463" s="103"/>
      <c r="K463" s="103"/>
      <c r="L463" s="103"/>
      <c r="M463" s="103"/>
      <c r="N463" s="103"/>
      <c r="O463" s="103"/>
      <c r="P463" s="103"/>
      <c r="Q463" s="103"/>
      <c r="R463" s="103"/>
      <c r="S463" s="127"/>
      <c r="T463" s="103"/>
      <c r="U463" s="103"/>
      <c r="V463" s="103"/>
      <c r="W463" s="103"/>
      <c r="X463" s="103"/>
      <c r="Y463" s="103"/>
      <c r="Z463" s="103"/>
      <c r="AA463" s="103"/>
      <c r="AB463" s="103"/>
      <c r="AC463" s="103"/>
    </row>
    <row r="464" spans="1:29" ht="14.25" x14ac:dyDescent="0.2">
      <c r="A464" s="103"/>
      <c r="B464" s="103"/>
      <c r="C464" s="103"/>
      <c r="D464" s="103"/>
      <c r="E464" s="103"/>
      <c r="F464" s="103"/>
      <c r="G464" s="103"/>
      <c r="H464" s="103"/>
      <c r="I464" s="103"/>
      <c r="J464" s="103"/>
      <c r="K464" s="103"/>
      <c r="L464" s="103"/>
      <c r="M464" s="103"/>
      <c r="N464" s="103"/>
      <c r="O464" s="103"/>
      <c r="P464" s="103"/>
      <c r="Q464" s="103"/>
      <c r="R464" s="103"/>
      <c r="S464" s="127"/>
      <c r="T464" s="103"/>
      <c r="U464" s="103"/>
      <c r="V464" s="103"/>
      <c r="W464" s="103"/>
      <c r="X464" s="103"/>
      <c r="Y464" s="103"/>
      <c r="Z464" s="103"/>
      <c r="AA464" s="103"/>
      <c r="AB464" s="103"/>
      <c r="AC464" s="103"/>
    </row>
    <row r="465" spans="1:29" ht="14.25" x14ac:dyDescent="0.2">
      <c r="A465" s="103"/>
      <c r="B465" s="103"/>
      <c r="C465" s="103"/>
      <c r="D465" s="103"/>
      <c r="E465" s="103"/>
      <c r="F465" s="103"/>
      <c r="G465" s="103"/>
      <c r="H465" s="103"/>
      <c r="I465" s="103"/>
      <c r="J465" s="103"/>
      <c r="K465" s="103"/>
      <c r="L465" s="103"/>
      <c r="M465" s="103"/>
      <c r="N465" s="103"/>
      <c r="O465" s="103"/>
      <c r="P465" s="103"/>
      <c r="Q465" s="103"/>
      <c r="R465" s="103"/>
      <c r="S465" s="127"/>
      <c r="T465" s="103"/>
      <c r="U465" s="103"/>
      <c r="V465" s="103"/>
      <c r="W465" s="103"/>
      <c r="X465" s="103"/>
      <c r="Y465" s="103"/>
      <c r="Z465" s="103"/>
      <c r="AA465" s="103"/>
      <c r="AB465" s="103"/>
      <c r="AC465" s="103"/>
    </row>
    <row r="466" spans="1:29" ht="14.25" x14ac:dyDescent="0.2">
      <c r="A466" s="103"/>
      <c r="B466" s="103"/>
      <c r="C466" s="103"/>
      <c r="D466" s="103"/>
      <c r="E466" s="103"/>
      <c r="F466" s="103"/>
      <c r="G466" s="103"/>
      <c r="H466" s="103"/>
      <c r="I466" s="103"/>
      <c r="J466" s="103"/>
      <c r="K466" s="103"/>
      <c r="L466" s="103"/>
      <c r="M466" s="103"/>
      <c r="N466" s="103"/>
      <c r="O466" s="103"/>
      <c r="P466" s="103"/>
      <c r="Q466" s="103"/>
      <c r="R466" s="103"/>
      <c r="S466" s="127"/>
      <c r="T466" s="103"/>
      <c r="U466" s="103"/>
      <c r="V466" s="103"/>
      <c r="W466" s="103"/>
      <c r="X466" s="103"/>
      <c r="Y466" s="103"/>
      <c r="Z466" s="103"/>
      <c r="AA466" s="103"/>
      <c r="AB466" s="103"/>
      <c r="AC466" s="103"/>
    </row>
    <row r="467" spans="1:29" ht="14.25" x14ac:dyDescent="0.2">
      <c r="A467" s="103"/>
      <c r="B467" s="103"/>
      <c r="C467" s="103"/>
      <c r="D467" s="103"/>
      <c r="E467" s="103"/>
      <c r="F467" s="103"/>
      <c r="G467" s="103"/>
      <c r="H467" s="103"/>
      <c r="I467" s="103"/>
      <c r="J467" s="103"/>
      <c r="K467" s="103"/>
      <c r="L467" s="103"/>
      <c r="M467" s="103"/>
      <c r="N467" s="103"/>
      <c r="O467" s="103"/>
      <c r="P467" s="103"/>
      <c r="Q467" s="103"/>
      <c r="R467" s="103"/>
      <c r="S467" s="127"/>
      <c r="T467" s="103"/>
      <c r="U467" s="103"/>
      <c r="V467" s="103"/>
      <c r="W467" s="103"/>
      <c r="X467" s="103"/>
      <c r="Y467" s="103"/>
      <c r="Z467" s="103"/>
      <c r="AA467" s="103"/>
      <c r="AB467" s="103"/>
      <c r="AC467" s="103"/>
    </row>
    <row r="468" spans="1:29" ht="14.25" x14ac:dyDescent="0.2">
      <c r="A468" s="103"/>
      <c r="B468" s="103"/>
      <c r="C468" s="103"/>
      <c r="D468" s="103"/>
      <c r="E468" s="103"/>
      <c r="F468" s="103"/>
      <c r="G468" s="103"/>
      <c r="H468" s="103"/>
      <c r="I468" s="103"/>
      <c r="J468" s="103"/>
      <c r="K468" s="103"/>
      <c r="L468" s="103"/>
      <c r="M468" s="103"/>
      <c r="N468" s="103"/>
      <c r="O468" s="103"/>
      <c r="P468" s="103"/>
      <c r="Q468" s="103"/>
      <c r="R468" s="103"/>
      <c r="S468" s="127"/>
      <c r="T468" s="103"/>
      <c r="U468" s="103"/>
      <c r="V468" s="103"/>
      <c r="W468" s="103"/>
      <c r="X468" s="103"/>
      <c r="Y468" s="103"/>
      <c r="Z468" s="103"/>
      <c r="AA468" s="103"/>
      <c r="AB468" s="103"/>
      <c r="AC468" s="103"/>
    </row>
    <row r="469" spans="1:29" ht="14.25" x14ac:dyDescent="0.2">
      <c r="A469" s="103"/>
      <c r="B469" s="103"/>
      <c r="C469" s="103"/>
      <c r="D469" s="103"/>
      <c r="E469" s="103"/>
      <c r="F469" s="103"/>
      <c r="G469" s="103"/>
      <c r="H469" s="103"/>
      <c r="I469" s="103"/>
      <c r="J469" s="103"/>
      <c r="K469" s="103"/>
      <c r="L469" s="103"/>
      <c r="M469" s="103"/>
      <c r="N469" s="103"/>
      <c r="O469" s="103"/>
      <c r="P469" s="103"/>
      <c r="Q469" s="103"/>
      <c r="R469" s="103"/>
      <c r="S469" s="127"/>
      <c r="T469" s="103"/>
      <c r="U469" s="103"/>
      <c r="V469" s="103"/>
      <c r="W469" s="103"/>
      <c r="X469" s="103"/>
      <c r="Y469" s="103"/>
      <c r="Z469" s="103"/>
      <c r="AA469" s="103"/>
      <c r="AB469" s="103"/>
      <c r="AC469" s="103"/>
    </row>
    <row r="470" spans="1:29" ht="14.25" x14ac:dyDescent="0.2">
      <c r="A470" s="103"/>
      <c r="B470" s="103"/>
      <c r="C470" s="103"/>
      <c r="D470" s="103"/>
      <c r="E470" s="103"/>
      <c r="F470" s="103"/>
      <c r="G470" s="103"/>
      <c r="H470" s="103"/>
      <c r="I470" s="103"/>
      <c r="J470" s="103"/>
      <c r="K470" s="103"/>
      <c r="L470" s="103"/>
      <c r="M470" s="103"/>
      <c r="N470" s="103"/>
      <c r="O470" s="103"/>
      <c r="P470" s="103"/>
      <c r="Q470" s="103"/>
      <c r="R470" s="103"/>
      <c r="S470" s="127"/>
      <c r="T470" s="103"/>
      <c r="U470" s="103"/>
      <c r="V470" s="103"/>
      <c r="W470" s="103"/>
      <c r="X470" s="103"/>
      <c r="Y470" s="103"/>
      <c r="Z470" s="103"/>
      <c r="AA470" s="103"/>
      <c r="AB470" s="103"/>
      <c r="AC470" s="103"/>
    </row>
    <row r="471" spans="1:29" ht="14.25" x14ac:dyDescent="0.2">
      <c r="A471" s="103"/>
      <c r="B471" s="103"/>
      <c r="C471" s="103"/>
      <c r="D471" s="103"/>
      <c r="E471" s="103"/>
      <c r="F471" s="103"/>
      <c r="G471" s="103"/>
      <c r="H471" s="103"/>
      <c r="I471" s="103"/>
      <c r="J471" s="103"/>
      <c r="K471" s="103"/>
      <c r="L471" s="103"/>
      <c r="M471" s="103"/>
      <c r="N471" s="103"/>
      <c r="O471" s="103"/>
      <c r="P471" s="103"/>
      <c r="Q471" s="103"/>
      <c r="R471" s="103"/>
      <c r="S471" s="127"/>
      <c r="T471" s="103"/>
      <c r="U471" s="103"/>
      <c r="V471" s="103"/>
      <c r="W471" s="103"/>
      <c r="X471" s="103"/>
      <c r="Y471" s="103"/>
      <c r="Z471" s="103"/>
      <c r="AA471" s="103"/>
      <c r="AB471" s="103"/>
      <c r="AC471" s="103"/>
    </row>
    <row r="472" spans="1:29" ht="14.25" x14ac:dyDescent="0.2">
      <c r="A472" s="103"/>
      <c r="B472" s="103"/>
      <c r="C472" s="103"/>
      <c r="D472" s="103"/>
      <c r="E472" s="103"/>
      <c r="F472" s="103"/>
      <c r="G472" s="103"/>
      <c r="H472" s="103"/>
      <c r="I472" s="103"/>
      <c r="J472" s="103"/>
      <c r="K472" s="103"/>
      <c r="L472" s="103"/>
      <c r="M472" s="103"/>
      <c r="N472" s="103"/>
      <c r="O472" s="103"/>
      <c r="P472" s="103"/>
      <c r="Q472" s="103"/>
      <c r="R472" s="103"/>
      <c r="S472" s="127"/>
      <c r="T472" s="103"/>
      <c r="U472" s="103"/>
      <c r="V472" s="103"/>
      <c r="W472" s="103"/>
      <c r="X472" s="103"/>
      <c r="Y472" s="103"/>
      <c r="Z472" s="103"/>
      <c r="AA472" s="103"/>
      <c r="AB472" s="103"/>
      <c r="AC472" s="103"/>
    </row>
    <row r="473" spans="1:29" ht="14.25" x14ac:dyDescent="0.2">
      <c r="A473" s="103"/>
      <c r="B473" s="103"/>
      <c r="C473" s="103"/>
      <c r="D473" s="103"/>
      <c r="E473" s="103"/>
      <c r="F473" s="103"/>
      <c r="G473" s="103"/>
      <c r="H473" s="103"/>
      <c r="I473" s="103"/>
      <c r="J473" s="103"/>
      <c r="K473" s="103"/>
      <c r="L473" s="103"/>
      <c r="M473" s="103"/>
      <c r="N473" s="103"/>
      <c r="O473" s="103"/>
      <c r="P473" s="103"/>
      <c r="Q473" s="103"/>
      <c r="R473" s="103"/>
      <c r="S473" s="127"/>
      <c r="T473" s="103"/>
      <c r="U473" s="103"/>
      <c r="V473" s="103"/>
      <c r="W473" s="103"/>
      <c r="X473" s="103"/>
      <c r="Y473" s="103"/>
      <c r="Z473" s="103"/>
      <c r="AA473" s="103"/>
      <c r="AB473" s="103"/>
      <c r="AC473" s="103"/>
    </row>
    <row r="474" spans="1:29" ht="14.25" x14ac:dyDescent="0.2">
      <c r="A474" s="103"/>
      <c r="B474" s="103"/>
      <c r="C474" s="103"/>
      <c r="D474" s="103"/>
      <c r="E474" s="103"/>
      <c r="F474" s="103"/>
      <c r="G474" s="103"/>
      <c r="H474" s="103"/>
      <c r="I474" s="103"/>
      <c r="J474" s="103"/>
      <c r="K474" s="103"/>
      <c r="L474" s="103"/>
      <c r="M474" s="103"/>
      <c r="N474" s="103"/>
      <c r="O474" s="103"/>
      <c r="P474" s="103"/>
      <c r="Q474" s="103"/>
      <c r="R474" s="103"/>
      <c r="S474" s="127"/>
      <c r="T474" s="103"/>
      <c r="U474" s="103"/>
      <c r="V474" s="103"/>
      <c r="W474" s="103"/>
      <c r="X474" s="103"/>
      <c r="Y474" s="103"/>
      <c r="Z474" s="103"/>
      <c r="AA474" s="103"/>
      <c r="AB474" s="103"/>
      <c r="AC474" s="103"/>
    </row>
    <row r="475" spans="1:29" ht="14.25" x14ac:dyDescent="0.2">
      <c r="A475" s="103"/>
      <c r="B475" s="103"/>
      <c r="C475" s="103"/>
      <c r="D475" s="103"/>
      <c r="E475" s="103"/>
      <c r="F475" s="103"/>
      <c r="G475" s="103"/>
      <c r="H475" s="103"/>
      <c r="I475" s="103"/>
      <c r="J475" s="103"/>
      <c r="K475" s="103"/>
      <c r="L475" s="103"/>
      <c r="M475" s="103"/>
      <c r="N475" s="103"/>
      <c r="O475" s="103"/>
      <c r="P475" s="103"/>
      <c r="Q475" s="103"/>
      <c r="R475" s="103"/>
      <c r="S475" s="127"/>
      <c r="T475" s="103"/>
      <c r="U475" s="103"/>
      <c r="V475" s="103"/>
      <c r="W475" s="103"/>
      <c r="X475" s="103"/>
      <c r="Y475" s="103"/>
      <c r="Z475" s="103"/>
      <c r="AA475" s="103"/>
      <c r="AB475" s="103"/>
      <c r="AC475" s="103"/>
    </row>
    <row r="476" spans="1:29" ht="14.25" x14ac:dyDescent="0.2">
      <c r="A476" s="103"/>
      <c r="B476" s="103"/>
      <c r="C476" s="103"/>
      <c r="D476" s="103"/>
      <c r="E476" s="103"/>
      <c r="F476" s="103"/>
      <c r="G476" s="103"/>
      <c r="H476" s="103"/>
      <c r="I476" s="103"/>
      <c r="J476" s="103"/>
      <c r="K476" s="103"/>
      <c r="L476" s="103"/>
      <c r="M476" s="103"/>
      <c r="N476" s="103"/>
      <c r="O476" s="103"/>
      <c r="P476" s="103"/>
      <c r="Q476" s="103"/>
      <c r="R476" s="103"/>
      <c r="S476" s="127"/>
      <c r="T476" s="103"/>
      <c r="U476" s="103"/>
      <c r="V476" s="103"/>
      <c r="W476" s="103"/>
      <c r="X476" s="103"/>
      <c r="Y476" s="103"/>
      <c r="Z476" s="103"/>
      <c r="AA476" s="103"/>
      <c r="AB476" s="103"/>
      <c r="AC476" s="103"/>
    </row>
    <row r="477" spans="1:29" ht="14.25" x14ac:dyDescent="0.2">
      <c r="A477" s="103"/>
      <c r="B477" s="103"/>
      <c r="C477" s="103"/>
      <c r="D477" s="103"/>
      <c r="E477" s="103"/>
      <c r="F477" s="103"/>
      <c r="G477" s="103"/>
      <c r="H477" s="103"/>
      <c r="I477" s="103"/>
      <c r="J477" s="103"/>
      <c r="K477" s="103"/>
      <c r="L477" s="103"/>
      <c r="M477" s="103"/>
      <c r="N477" s="103"/>
      <c r="O477" s="103"/>
      <c r="P477" s="103"/>
      <c r="Q477" s="103"/>
      <c r="R477" s="103"/>
      <c r="S477" s="127"/>
      <c r="T477" s="103"/>
      <c r="U477" s="103"/>
      <c r="V477" s="103"/>
      <c r="W477" s="103"/>
      <c r="X477" s="103"/>
      <c r="Y477" s="103"/>
      <c r="Z477" s="103"/>
      <c r="AA477" s="103"/>
      <c r="AB477" s="103"/>
      <c r="AC477" s="103"/>
    </row>
    <row r="478" spans="1:29" ht="14.25" x14ac:dyDescent="0.2">
      <c r="A478" s="103"/>
      <c r="B478" s="103"/>
      <c r="C478" s="103"/>
      <c r="D478" s="103"/>
      <c r="E478" s="103"/>
      <c r="F478" s="103"/>
      <c r="G478" s="103"/>
      <c r="H478" s="103"/>
      <c r="I478" s="103"/>
      <c r="J478" s="103"/>
      <c r="K478" s="103"/>
      <c r="L478" s="103"/>
      <c r="M478" s="103"/>
      <c r="N478" s="103"/>
      <c r="O478" s="103"/>
      <c r="P478" s="103"/>
      <c r="Q478" s="103"/>
      <c r="R478" s="103"/>
      <c r="S478" s="127"/>
      <c r="T478" s="103"/>
      <c r="U478" s="103"/>
      <c r="V478" s="103"/>
      <c r="W478" s="103"/>
      <c r="X478" s="103"/>
      <c r="Y478" s="103"/>
      <c r="Z478" s="103"/>
      <c r="AA478" s="103"/>
      <c r="AB478" s="103"/>
      <c r="AC478" s="103"/>
    </row>
    <row r="479" spans="1:29" ht="14.25" x14ac:dyDescent="0.2">
      <c r="A479" s="103"/>
      <c r="B479" s="103"/>
      <c r="C479" s="103"/>
      <c r="D479" s="103"/>
      <c r="E479" s="103"/>
      <c r="F479" s="103"/>
      <c r="G479" s="103"/>
      <c r="H479" s="103"/>
      <c r="I479" s="103"/>
      <c r="J479" s="103"/>
      <c r="K479" s="103"/>
      <c r="L479" s="103"/>
      <c r="M479" s="103"/>
      <c r="N479" s="103"/>
      <c r="O479" s="103"/>
      <c r="P479" s="103"/>
      <c r="Q479" s="103"/>
      <c r="R479" s="103"/>
      <c r="S479" s="127"/>
      <c r="T479" s="103"/>
      <c r="U479" s="103"/>
      <c r="V479" s="103"/>
      <c r="W479" s="103"/>
      <c r="X479" s="103"/>
      <c r="Y479" s="103"/>
      <c r="Z479" s="103"/>
      <c r="AA479" s="103"/>
      <c r="AB479" s="103"/>
      <c r="AC479" s="103"/>
    </row>
    <row r="480" spans="1:29" ht="14.25" x14ac:dyDescent="0.2">
      <c r="A480" s="103"/>
      <c r="B480" s="103"/>
      <c r="C480" s="103"/>
      <c r="D480" s="103"/>
      <c r="E480" s="103"/>
      <c r="F480" s="103"/>
      <c r="G480" s="103"/>
      <c r="H480" s="103"/>
      <c r="I480" s="103"/>
      <c r="J480" s="103"/>
      <c r="K480" s="103"/>
      <c r="L480" s="103"/>
      <c r="M480" s="103"/>
      <c r="N480" s="103"/>
      <c r="O480" s="103"/>
      <c r="P480" s="103"/>
      <c r="Q480" s="103"/>
      <c r="R480" s="103"/>
      <c r="S480" s="127"/>
      <c r="T480" s="103"/>
      <c r="U480" s="103"/>
      <c r="V480" s="103"/>
      <c r="W480" s="103"/>
      <c r="X480" s="103"/>
      <c r="Y480" s="103"/>
      <c r="Z480" s="103"/>
      <c r="AA480" s="103"/>
      <c r="AB480" s="103"/>
      <c r="AC480" s="103"/>
    </row>
    <row r="481" spans="1:29" ht="14.25" x14ac:dyDescent="0.2">
      <c r="A481" s="103"/>
      <c r="B481" s="103"/>
      <c r="C481" s="103"/>
      <c r="D481" s="103"/>
      <c r="E481" s="103"/>
      <c r="F481" s="103"/>
      <c r="G481" s="103"/>
      <c r="H481" s="103"/>
      <c r="I481" s="103"/>
      <c r="J481" s="103"/>
      <c r="K481" s="103"/>
      <c r="L481" s="103"/>
      <c r="M481" s="103"/>
      <c r="N481" s="103"/>
      <c r="O481" s="103"/>
      <c r="P481" s="103"/>
      <c r="Q481" s="103"/>
      <c r="R481" s="103"/>
      <c r="S481" s="127"/>
      <c r="T481" s="103"/>
      <c r="U481" s="103"/>
      <c r="V481" s="103"/>
      <c r="W481" s="103"/>
      <c r="X481" s="103"/>
      <c r="Y481" s="103"/>
      <c r="Z481" s="103"/>
      <c r="AA481" s="103"/>
      <c r="AB481" s="103"/>
      <c r="AC481" s="103"/>
    </row>
    <row r="482" spans="1:29" ht="14.25" x14ac:dyDescent="0.2">
      <c r="A482" s="103"/>
      <c r="B482" s="103"/>
      <c r="C482" s="103"/>
      <c r="D482" s="103"/>
      <c r="E482" s="103"/>
      <c r="F482" s="103"/>
      <c r="G482" s="103"/>
      <c r="H482" s="103"/>
      <c r="I482" s="103"/>
      <c r="J482" s="103"/>
      <c r="K482" s="103"/>
      <c r="L482" s="103"/>
      <c r="M482" s="103"/>
      <c r="N482" s="103"/>
      <c r="O482" s="103"/>
      <c r="P482" s="103"/>
      <c r="Q482" s="103"/>
      <c r="R482" s="103"/>
      <c r="S482" s="127"/>
      <c r="T482" s="103"/>
      <c r="U482" s="103"/>
      <c r="V482" s="103"/>
      <c r="W482" s="103"/>
      <c r="X482" s="103"/>
      <c r="Y482" s="103"/>
      <c r="Z482" s="103"/>
      <c r="AA482" s="103"/>
      <c r="AB482" s="103"/>
      <c r="AC482" s="103"/>
    </row>
    <row r="483" spans="1:29" ht="14.25" x14ac:dyDescent="0.2">
      <c r="A483" s="103"/>
      <c r="B483" s="103"/>
      <c r="C483" s="103"/>
      <c r="D483" s="103"/>
      <c r="E483" s="103"/>
      <c r="F483" s="103"/>
      <c r="G483" s="103"/>
      <c r="H483" s="103"/>
      <c r="I483" s="103"/>
      <c r="J483" s="103"/>
      <c r="K483" s="103"/>
      <c r="L483" s="103"/>
      <c r="M483" s="103"/>
      <c r="N483" s="103"/>
      <c r="O483" s="103"/>
      <c r="P483" s="103"/>
      <c r="Q483" s="103"/>
      <c r="R483" s="103"/>
      <c r="S483" s="127"/>
      <c r="T483" s="103"/>
      <c r="U483" s="103"/>
      <c r="V483" s="103"/>
      <c r="W483" s="103"/>
      <c r="X483" s="103"/>
      <c r="Y483" s="103"/>
      <c r="Z483" s="103"/>
      <c r="AA483" s="103"/>
      <c r="AB483" s="103"/>
      <c r="AC483" s="103"/>
    </row>
    <row r="484" spans="1:29" ht="14.25" x14ac:dyDescent="0.2">
      <c r="A484" s="103"/>
      <c r="B484" s="103"/>
      <c r="C484" s="103"/>
      <c r="D484" s="103"/>
      <c r="E484" s="103"/>
      <c r="F484" s="103"/>
      <c r="G484" s="103"/>
      <c r="H484" s="103"/>
      <c r="I484" s="103"/>
      <c r="J484" s="103"/>
      <c r="K484" s="103"/>
      <c r="L484" s="103"/>
      <c r="M484" s="103"/>
      <c r="N484" s="103"/>
      <c r="O484" s="103"/>
      <c r="P484" s="103"/>
      <c r="Q484" s="103"/>
      <c r="R484" s="103"/>
      <c r="S484" s="127"/>
      <c r="T484" s="103"/>
      <c r="U484" s="103"/>
      <c r="V484" s="103"/>
      <c r="W484" s="103"/>
      <c r="X484" s="103"/>
      <c r="Y484" s="103"/>
      <c r="Z484" s="103"/>
      <c r="AA484" s="103"/>
      <c r="AB484" s="103"/>
      <c r="AC484" s="103"/>
    </row>
    <row r="485" spans="1:29" ht="14.25" x14ac:dyDescent="0.2">
      <c r="A485" s="103"/>
      <c r="B485" s="103"/>
      <c r="C485" s="103"/>
      <c r="D485" s="103"/>
      <c r="E485" s="103"/>
      <c r="F485" s="103"/>
      <c r="G485" s="103"/>
      <c r="H485" s="103"/>
      <c r="I485" s="103"/>
      <c r="J485" s="103"/>
      <c r="K485" s="103"/>
      <c r="L485" s="103"/>
      <c r="M485" s="103"/>
      <c r="N485" s="103"/>
      <c r="O485" s="103"/>
      <c r="P485" s="103"/>
      <c r="Q485" s="103"/>
      <c r="R485" s="103"/>
      <c r="S485" s="127"/>
      <c r="T485" s="103"/>
      <c r="U485" s="103"/>
      <c r="V485" s="103"/>
      <c r="W485" s="103"/>
      <c r="X485" s="103"/>
      <c r="Y485" s="103"/>
      <c r="Z485" s="103"/>
      <c r="AA485" s="103"/>
      <c r="AB485" s="103"/>
      <c r="AC485" s="103"/>
    </row>
    <row r="486" spans="1:29" ht="14.25" x14ac:dyDescent="0.2">
      <c r="A486" s="103"/>
      <c r="B486" s="103"/>
      <c r="C486" s="103"/>
      <c r="D486" s="103"/>
      <c r="E486" s="103"/>
      <c r="F486" s="103"/>
      <c r="G486" s="103"/>
      <c r="H486" s="103"/>
      <c r="I486" s="103"/>
      <c r="J486" s="103"/>
      <c r="K486" s="103"/>
      <c r="L486" s="103"/>
      <c r="M486" s="103"/>
      <c r="N486" s="103"/>
      <c r="O486" s="103"/>
      <c r="P486" s="103"/>
      <c r="Q486" s="103"/>
      <c r="R486" s="103"/>
      <c r="S486" s="127"/>
      <c r="T486" s="103"/>
      <c r="U486" s="103"/>
      <c r="V486" s="103"/>
      <c r="W486" s="103"/>
      <c r="X486" s="103"/>
      <c r="Y486" s="103"/>
      <c r="Z486" s="103"/>
      <c r="AA486" s="103"/>
      <c r="AB486" s="103"/>
      <c r="AC486" s="103"/>
    </row>
    <row r="487" spans="1:29" ht="14.25" x14ac:dyDescent="0.2">
      <c r="A487" s="103"/>
      <c r="B487" s="103"/>
      <c r="C487" s="103"/>
      <c r="D487" s="103"/>
      <c r="E487" s="103"/>
      <c r="F487" s="103"/>
      <c r="G487" s="103"/>
      <c r="H487" s="103"/>
      <c r="I487" s="103"/>
      <c r="J487" s="103"/>
      <c r="K487" s="103"/>
      <c r="L487" s="103"/>
      <c r="M487" s="103"/>
      <c r="N487" s="103"/>
      <c r="O487" s="103"/>
      <c r="P487" s="103"/>
      <c r="Q487" s="103"/>
      <c r="R487" s="103"/>
      <c r="S487" s="127"/>
      <c r="T487" s="103"/>
      <c r="U487" s="103"/>
      <c r="V487" s="103"/>
      <c r="W487" s="103"/>
      <c r="X487" s="103"/>
      <c r="Y487" s="103"/>
      <c r="Z487" s="103"/>
      <c r="AA487" s="103"/>
      <c r="AB487" s="103"/>
      <c r="AC487" s="103"/>
    </row>
    <row r="488" spans="1:29" ht="14.25" x14ac:dyDescent="0.2">
      <c r="A488" s="103"/>
      <c r="B488" s="103"/>
      <c r="C488" s="103"/>
      <c r="D488" s="103"/>
      <c r="E488" s="103"/>
      <c r="F488" s="103"/>
      <c r="G488" s="103"/>
      <c r="H488" s="103"/>
      <c r="I488" s="103"/>
      <c r="J488" s="103"/>
      <c r="K488" s="103"/>
      <c r="L488" s="103"/>
      <c r="M488" s="103"/>
      <c r="N488" s="103"/>
      <c r="O488" s="103"/>
      <c r="P488" s="103"/>
      <c r="Q488" s="103"/>
      <c r="R488" s="103"/>
      <c r="S488" s="127"/>
      <c r="T488" s="103"/>
      <c r="U488" s="103"/>
      <c r="V488" s="103"/>
      <c r="W488" s="103"/>
      <c r="X488" s="103"/>
      <c r="Y488" s="103"/>
      <c r="Z488" s="103"/>
      <c r="AA488" s="103"/>
      <c r="AB488" s="103"/>
      <c r="AC488" s="103"/>
    </row>
    <row r="489" spans="1:29" ht="14.25" x14ac:dyDescent="0.2">
      <c r="A489" s="103"/>
      <c r="B489" s="103"/>
      <c r="C489" s="103"/>
      <c r="D489" s="103"/>
      <c r="E489" s="103"/>
      <c r="F489" s="103"/>
      <c r="G489" s="103"/>
      <c r="H489" s="103"/>
      <c r="I489" s="103"/>
      <c r="J489" s="103"/>
      <c r="K489" s="103"/>
      <c r="L489" s="103"/>
      <c r="M489" s="103"/>
      <c r="N489" s="103"/>
      <c r="O489" s="103"/>
      <c r="P489" s="103"/>
      <c r="Q489" s="103"/>
      <c r="R489" s="103"/>
      <c r="S489" s="127"/>
      <c r="T489" s="103"/>
      <c r="U489" s="103"/>
      <c r="V489" s="103"/>
      <c r="W489" s="103"/>
      <c r="X489" s="103"/>
      <c r="Y489" s="103"/>
      <c r="Z489" s="103"/>
      <c r="AA489" s="103"/>
      <c r="AB489" s="103"/>
      <c r="AC489" s="103"/>
    </row>
    <row r="490" spans="1:29" ht="14.25" x14ac:dyDescent="0.2">
      <c r="A490" s="103"/>
      <c r="B490" s="103"/>
      <c r="C490" s="103"/>
      <c r="D490" s="103"/>
      <c r="E490" s="103"/>
      <c r="F490" s="103"/>
      <c r="G490" s="103"/>
      <c r="H490" s="103"/>
      <c r="I490" s="103"/>
      <c r="J490" s="103"/>
      <c r="K490" s="103"/>
      <c r="L490" s="103"/>
      <c r="M490" s="103"/>
      <c r="N490" s="103"/>
      <c r="O490" s="103"/>
      <c r="P490" s="103"/>
      <c r="Q490" s="103"/>
      <c r="R490" s="103"/>
      <c r="S490" s="127"/>
      <c r="T490" s="103"/>
      <c r="U490" s="103"/>
      <c r="V490" s="103"/>
      <c r="W490" s="103"/>
      <c r="X490" s="103"/>
      <c r="Y490" s="103"/>
      <c r="Z490" s="103"/>
      <c r="AA490" s="103"/>
      <c r="AB490" s="103"/>
      <c r="AC490" s="103"/>
    </row>
    <row r="491" spans="1:29" ht="14.25" x14ac:dyDescent="0.2">
      <c r="A491" s="103"/>
      <c r="B491" s="103"/>
      <c r="C491" s="103"/>
      <c r="D491" s="103"/>
      <c r="E491" s="103"/>
      <c r="F491" s="103"/>
      <c r="G491" s="103"/>
      <c r="H491" s="103"/>
      <c r="I491" s="103"/>
      <c r="J491" s="103"/>
      <c r="K491" s="103"/>
      <c r="L491" s="103"/>
      <c r="M491" s="103"/>
      <c r="N491" s="103"/>
      <c r="O491" s="103"/>
      <c r="P491" s="103"/>
      <c r="Q491" s="103"/>
      <c r="R491" s="103"/>
      <c r="S491" s="127"/>
      <c r="T491" s="103"/>
      <c r="U491" s="103"/>
      <c r="V491" s="103"/>
      <c r="W491" s="103"/>
      <c r="X491" s="103"/>
      <c r="Y491" s="103"/>
      <c r="Z491" s="103"/>
      <c r="AA491" s="103"/>
      <c r="AB491" s="103"/>
      <c r="AC491" s="103"/>
    </row>
    <row r="492" spans="1:29" ht="14.25" x14ac:dyDescent="0.2">
      <c r="A492" s="103"/>
      <c r="B492" s="103"/>
      <c r="C492" s="103"/>
      <c r="D492" s="103"/>
      <c r="E492" s="103"/>
      <c r="F492" s="103"/>
      <c r="G492" s="103"/>
      <c r="H492" s="103"/>
      <c r="I492" s="103"/>
      <c r="J492" s="103"/>
      <c r="K492" s="103"/>
      <c r="L492" s="103"/>
      <c r="M492" s="103"/>
      <c r="N492" s="103"/>
      <c r="O492" s="103"/>
      <c r="P492" s="103"/>
      <c r="Q492" s="103"/>
      <c r="R492" s="103"/>
      <c r="S492" s="127"/>
      <c r="T492" s="103"/>
      <c r="U492" s="103"/>
      <c r="V492" s="103"/>
      <c r="W492" s="103"/>
      <c r="X492" s="103"/>
      <c r="Y492" s="103"/>
      <c r="Z492" s="103"/>
      <c r="AA492" s="103"/>
      <c r="AB492" s="103"/>
      <c r="AC492" s="103"/>
    </row>
    <row r="493" spans="1:29" ht="14.25" x14ac:dyDescent="0.2">
      <c r="A493" s="103"/>
      <c r="B493" s="103"/>
      <c r="C493" s="103"/>
      <c r="D493" s="103"/>
      <c r="E493" s="103"/>
      <c r="F493" s="103"/>
      <c r="G493" s="103"/>
      <c r="H493" s="103"/>
      <c r="I493" s="103"/>
      <c r="J493" s="103"/>
      <c r="K493" s="103"/>
      <c r="L493" s="103"/>
      <c r="M493" s="103"/>
      <c r="N493" s="103"/>
      <c r="O493" s="103"/>
      <c r="P493" s="103"/>
      <c r="Q493" s="103"/>
      <c r="R493" s="103"/>
      <c r="S493" s="127"/>
      <c r="T493" s="103"/>
      <c r="U493" s="103"/>
      <c r="V493" s="103"/>
      <c r="W493" s="103"/>
      <c r="X493" s="103"/>
      <c r="Y493" s="103"/>
      <c r="Z493" s="103"/>
      <c r="AA493" s="103"/>
      <c r="AB493" s="103"/>
      <c r="AC493" s="103"/>
    </row>
    <row r="494" spans="1:29" ht="14.25" x14ac:dyDescent="0.2">
      <c r="A494" s="103"/>
      <c r="B494" s="103"/>
      <c r="C494" s="103"/>
      <c r="D494" s="103"/>
      <c r="E494" s="103"/>
      <c r="F494" s="103"/>
      <c r="G494" s="103"/>
      <c r="H494" s="103"/>
      <c r="I494" s="103"/>
      <c r="J494" s="103"/>
      <c r="K494" s="103"/>
      <c r="L494" s="103"/>
      <c r="M494" s="103"/>
      <c r="N494" s="103"/>
      <c r="O494" s="103"/>
      <c r="P494" s="103"/>
      <c r="Q494" s="103"/>
      <c r="R494" s="103"/>
      <c r="S494" s="127"/>
      <c r="T494" s="103"/>
      <c r="U494" s="103"/>
      <c r="V494" s="103"/>
      <c r="W494" s="103"/>
      <c r="X494" s="103"/>
      <c r="Y494" s="103"/>
      <c r="Z494" s="103"/>
      <c r="AA494" s="103"/>
      <c r="AB494" s="103"/>
      <c r="AC494" s="103"/>
    </row>
    <row r="495" spans="1:29" ht="14.25" x14ac:dyDescent="0.2">
      <c r="A495" s="103"/>
      <c r="B495" s="103"/>
      <c r="C495" s="103"/>
      <c r="D495" s="103"/>
      <c r="E495" s="103"/>
      <c r="F495" s="103"/>
      <c r="G495" s="103"/>
      <c r="H495" s="103"/>
      <c r="I495" s="103"/>
      <c r="J495" s="103"/>
      <c r="K495" s="103"/>
      <c r="L495" s="103"/>
      <c r="M495" s="103"/>
      <c r="N495" s="103"/>
      <c r="O495" s="103"/>
      <c r="P495" s="103"/>
      <c r="Q495" s="103"/>
      <c r="R495" s="103"/>
      <c r="S495" s="127"/>
      <c r="T495" s="103"/>
      <c r="U495" s="103"/>
      <c r="V495" s="103"/>
      <c r="W495" s="103"/>
      <c r="X495" s="103"/>
      <c r="Y495" s="103"/>
      <c r="Z495" s="103"/>
      <c r="AA495" s="103"/>
      <c r="AB495" s="103"/>
      <c r="AC495" s="103"/>
    </row>
    <row r="496" spans="1:29" ht="14.25" x14ac:dyDescent="0.2">
      <c r="A496" s="103"/>
      <c r="B496" s="103"/>
      <c r="C496" s="103"/>
      <c r="D496" s="103"/>
      <c r="E496" s="103"/>
      <c r="F496" s="103"/>
      <c r="G496" s="103"/>
      <c r="H496" s="103"/>
      <c r="I496" s="103"/>
      <c r="J496" s="103"/>
      <c r="K496" s="103"/>
      <c r="L496" s="103"/>
      <c r="M496" s="103"/>
      <c r="N496" s="103"/>
      <c r="O496" s="103"/>
      <c r="P496" s="103"/>
      <c r="Q496" s="103"/>
      <c r="R496" s="103"/>
      <c r="S496" s="127"/>
      <c r="T496" s="103"/>
      <c r="U496" s="103"/>
      <c r="V496" s="103"/>
      <c r="W496" s="103"/>
      <c r="X496" s="103"/>
      <c r="Y496" s="103"/>
      <c r="Z496" s="103"/>
      <c r="AA496" s="103"/>
      <c r="AB496" s="103"/>
      <c r="AC496" s="103"/>
    </row>
    <row r="497" spans="1:29" ht="14.25" x14ac:dyDescent="0.2">
      <c r="A497" s="103"/>
      <c r="B497" s="103"/>
      <c r="C497" s="103"/>
      <c r="D497" s="103"/>
      <c r="E497" s="103"/>
      <c r="F497" s="103"/>
      <c r="G497" s="103"/>
      <c r="H497" s="103"/>
      <c r="I497" s="103"/>
      <c r="J497" s="103"/>
      <c r="K497" s="103"/>
      <c r="L497" s="103"/>
      <c r="M497" s="103"/>
      <c r="N497" s="103"/>
      <c r="O497" s="103"/>
      <c r="P497" s="103"/>
      <c r="Q497" s="103"/>
      <c r="R497" s="103"/>
      <c r="S497" s="127"/>
      <c r="T497" s="103"/>
      <c r="U497" s="103"/>
      <c r="V497" s="103"/>
      <c r="W497" s="103"/>
      <c r="X497" s="103"/>
      <c r="Y497" s="103"/>
      <c r="Z497" s="103"/>
      <c r="AA497" s="103"/>
      <c r="AB497" s="103"/>
      <c r="AC497" s="103"/>
    </row>
    <row r="498" spans="1:29" ht="14.25" x14ac:dyDescent="0.2">
      <c r="A498" s="103"/>
      <c r="B498" s="103"/>
      <c r="C498" s="103"/>
      <c r="D498" s="103"/>
      <c r="E498" s="103"/>
      <c r="F498" s="103"/>
      <c r="G498" s="103"/>
      <c r="H498" s="103"/>
      <c r="I498" s="103"/>
      <c r="J498" s="103"/>
      <c r="K498" s="103"/>
      <c r="L498" s="103"/>
      <c r="M498" s="103"/>
      <c r="N498" s="103"/>
      <c r="O498" s="103"/>
      <c r="P498" s="103"/>
      <c r="Q498" s="103"/>
      <c r="R498" s="103"/>
      <c r="S498" s="127"/>
      <c r="T498" s="103"/>
      <c r="U498" s="103"/>
      <c r="V498" s="103"/>
      <c r="W498" s="103"/>
      <c r="X498" s="103"/>
      <c r="Y498" s="103"/>
      <c r="Z498" s="103"/>
      <c r="AA498" s="103"/>
      <c r="AB498" s="103"/>
      <c r="AC498" s="103"/>
    </row>
    <row r="499" spans="1:29" ht="14.25" x14ac:dyDescent="0.2">
      <c r="A499" s="103"/>
      <c r="B499" s="103"/>
      <c r="C499" s="103"/>
      <c r="D499" s="103"/>
      <c r="E499" s="103"/>
      <c r="F499" s="103"/>
      <c r="G499" s="103"/>
      <c r="H499" s="103"/>
      <c r="I499" s="103"/>
      <c r="J499" s="103"/>
      <c r="K499" s="103"/>
      <c r="L499" s="103"/>
      <c r="M499" s="103"/>
      <c r="N499" s="103"/>
      <c r="O499" s="103"/>
      <c r="P499" s="103"/>
      <c r="Q499" s="103"/>
      <c r="R499" s="103"/>
      <c r="S499" s="127"/>
      <c r="T499" s="103"/>
      <c r="U499" s="103"/>
      <c r="V499" s="103"/>
      <c r="W499" s="103"/>
      <c r="X499" s="103"/>
      <c r="Y499" s="103"/>
      <c r="Z499" s="103"/>
      <c r="AA499" s="103"/>
      <c r="AB499" s="103"/>
      <c r="AC499" s="103"/>
    </row>
    <row r="500" spans="1:29" ht="14.25" x14ac:dyDescent="0.2">
      <c r="A500" s="103"/>
      <c r="B500" s="103"/>
      <c r="C500" s="103"/>
      <c r="D500" s="103"/>
      <c r="E500" s="103"/>
      <c r="F500" s="103"/>
      <c r="G500" s="103"/>
      <c r="H500" s="103"/>
      <c r="I500" s="103"/>
      <c r="J500" s="103"/>
      <c r="K500" s="103"/>
      <c r="L500" s="103"/>
      <c r="M500" s="103"/>
      <c r="N500" s="103"/>
      <c r="O500" s="103"/>
      <c r="P500" s="103"/>
      <c r="Q500" s="103"/>
      <c r="R500" s="103"/>
      <c r="S500" s="127"/>
      <c r="T500" s="103"/>
      <c r="U500" s="103"/>
      <c r="V500" s="103"/>
      <c r="W500" s="103"/>
      <c r="X500" s="103"/>
      <c r="Y500" s="103"/>
      <c r="Z500" s="103"/>
      <c r="AA500" s="103"/>
      <c r="AB500" s="103"/>
      <c r="AC500" s="103"/>
    </row>
    <row r="501" spans="1:29" ht="14.25" x14ac:dyDescent="0.2">
      <c r="A501" s="103"/>
      <c r="B501" s="103"/>
      <c r="C501" s="103"/>
      <c r="D501" s="103"/>
      <c r="E501" s="103"/>
      <c r="F501" s="103"/>
      <c r="G501" s="103"/>
      <c r="H501" s="103"/>
      <c r="I501" s="103"/>
      <c r="J501" s="103"/>
      <c r="K501" s="103"/>
      <c r="L501" s="103"/>
      <c r="M501" s="103"/>
      <c r="N501" s="103"/>
      <c r="O501" s="103"/>
      <c r="P501" s="103"/>
      <c r="Q501" s="103"/>
      <c r="R501" s="103"/>
      <c r="S501" s="127"/>
      <c r="T501" s="103"/>
      <c r="U501" s="103"/>
      <c r="V501" s="103"/>
      <c r="W501" s="103"/>
      <c r="X501" s="103"/>
      <c r="Y501" s="103"/>
      <c r="Z501" s="103"/>
      <c r="AA501" s="103"/>
      <c r="AB501" s="103"/>
      <c r="AC501" s="103"/>
    </row>
    <row r="502" spans="1:29" ht="14.25" x14ac:dyDescent="0.2">
      <c r="A502" s="103"/>
      <c r="B502" s="103"/>
      <c r="C502" s="103"/>
      <c r="D502" s="103"/>
      <c r="E502" s="103"/>
      <c r="F502" s="103"/>
      <c r="G502" s="103"/>
      <c r="H502" s="103"/>
      <c r="I502" s="103"/>
      <c r="J502" s="103"/>
      <c r="K502" s="103"/>
      <c r="L502" s="103"/>
      <c r="M502" s="103"/>
      <c r="N502" s="103"/>
      <c r="O502" s="103"/>
      <c r="P502" s="103"/>
      <c r="Q502" s="103"/>
      <c r="R502" s="103"/>
      <c r="S502" s="127"/>
      <c r="T502" s="103"/>
      <c r="U502" s="103"/>
      <c r="V502" s="103"/>
      <c r="W502" s="103"/>
      <c r="X502" s="103"/>
      <c r="Y502" s="103"/>
      <c r="Z502" s="103"/>
      <c r="AA502" s="103"/>
      <c r="AB502" s="103"/>
      <c r="AC502" s="103"/>
    </row>
    <row r="503" spans="1:29" ht="14.25" x14ac:dyDescent="0.2">
      <c r="A503" s="103"/>
      <c r="B503" s="103"/>
      <c r="C503" s="103"/>
      <c r="D503" s="103"/>
      <c r="E503" s="103"/>
      <c r="F503" s="103"/>
      <c r="G503" s="103"/>
      <c r="H503" s="103"/>
      <c r="I503" s="103"/>
      <c r="J503" s="103"/>
      <c r="K503" s="103"/>
      <c r="L503" s="103"/>
      <c r="M503" s="103"/>
      <c r="N503" s="103"/>
      <c r="O503" s="103"/>
      <c r="P503" s="103"/>
      <c r="Q503" s="103"/>
      <c r="R503" s="103"/>
      <c r="S503" s="127"/>
      <c r="T503" s="103"/>
      <c r="U503" s="103"/>
      <c r="V503" s="103"/>
      <c r="W503" s="103"/>
      <c r="X503" s="103"/>
      <c r="Y503" s="103"/>
      <c r="Z503" s="103"/>
      <c r="AA503" s="103"/>
      <c r="AB503" s="103"/>
      <c r="AC503" s="103"/>
    </row>
    <row r="504" spans="1:29" ht="14.25" x14ac:dyDescent="0.2">
      <c r="A504" s="103"/>
      <c r="B504" s="103"/>
      <c r="C504" s="103"/>
      <c r="D504" s="103"/>
      <c r="E504" s="103"/>
      <c r="F504" s="103"/>
      <c r="G504" s="103"/>
      <c r="H504" s="103"/>
      <c r="I504" s="103"/>
      <c r="J504" s="103"/>
      <c r="K504" s="103"/>
      <c r="L504" s="103"/>
      <c r="M504" s="103"/>
      <c r="N504" s="103"/>
      <c r="O504" s="103"/>
      <c r="P504" s="103"/>
      <c r="Q504" s="103"/>
      <c r="R504" s="103"/>
      <c r="S504" s="127"/>
      <c r="T504" s="103"/>
      <c r="U504" s="103"/>
      <c r="V504" s="103"/>
      <c r="W504" s="103"/>
      <c r="X504" s="103"/>
      <c r="Y504" s="103"/>
      <c r="Z504" s="103"/>
      <c r="AA504" s="103"/>
      <c r="AB504" s="103"/>
      <c r="AC504" s="103"/>
    </row>
    <row r="505" spans="1:29" ht="14.25" x14ac:dyDescent="0.2">
      <c r="A505" s="103"/>
      <c r="B505" s="103"/>
      <c r="C505" s="103"/>
      <c r="D505" s="103"/>
      <c r="E505" s="103"/>
      <c r="F505" s="103"/>
      <c r="G505" s="103"/>
      <c r="H505" s="103"/>
      <c r="I505" s="103"/>
      <c r="J505" s="103"/>
      <c r="K505" s="103"/>
      <c r="L505" s="103"/>
      <c r="M505" s="103"/>
      <c r="N505" s="103"/>
      <c r="O505" s="103"/>
      <c r="P505" s="103"/>
      <c r="Q505" s="103"/>
      <c r="R505" s="103"/>
      <c r="S505" s="127"/>
      <c r="T505" s="103"/>
      <c r="U505" s="103"/>
      <c r="V505" s="103"/>
      <c r="W505" s="103"/>
      <c r="X505" s="103"/>
      <c r="Y505" s="103"/>
      <c r="Z505" s="103"/>
      <c r="AA505" s="103"/>
      <c r="AB505" s="103"/>
      <c r="AC505" s="103"/>
    </row>
    <row r="506" spans="1:29" ht="14.25" x14ac:dyDescent="0.2">
      <c r="A506" s="103"/>
      <c r="B506" s="103"/>
      <c r="C506" s="103"/>
      <c r="D506" s="103"/>
      <c r="E506" s="103"/>
      <c r="F506" s="103"/>
      <c r="G506" s="103"/>
      <c r="H506" s="103"/>
      <c r="I506" s="103"/>
      <c r="J506" s="103"/>
      <c r="K506" s="103"/>
      <c r="L506" s="103"/>
      <c r="M506" s="103"/>
      <c r="N506" s="103"/>
      <c r="O506" s="103"/>
      <c r="P506" s="103"/>
      <c r="Q506" s="103"/>
      <c r="R506" s="103"/>
      <c r="S506" s="127"/>
      <c r="T506" s="103"/>
      <c r="U506" s="103"/>
      <c r="V506" s="103"/>
      <c r="W506" s="103"/>
      <c r="X506" s="103"/>
      <c r="Y506" s="103"/>
      <c r="Z506" s="103"/>
      <c r="AA506" s="103"/>
      <c r="AB506" s="103"/>
      <c r="AC506" s="103"/>
    </row>
    <row r="507" spans="1:29" ht="14.25" x14ac:dyDescent="0.2">
      <c r="A507" s="103"/>
      <c r="B507" s="103"/>
      <c r="C507" s="103"/>
      <c r="D507" s="103"/>
      <c r="E507" s="103"/>
      <c r="F507" s="103"/>
      <c r="G507" s="103"/>
      <c r="H507" s="103"/>
      <c r="I507" s="103"/>
      <c r="J507" s="103"/>
      <c r="K507" s="103"/>
      <c r="L507" s="103"/>
      <c r="M507" s="103"/>
      <c r="N507" s="103"/>
      <c r="O507" s="103"/>
      <c r="P507" s="103"/>
      <c r="Q507" s="103"/>
      <c r="R507" s="103"/>
      <c r="S507" s="127"/>
      <c r="T507" s="103"/>
      <c r="U507" s="103"/>
      <c r="V507" s="103"/>
      <c r="W507" s="103"/>
      <c r="X507" s="103"/>
      <c r="Y507" s="103"/>
      <c r="Z507" s="103"/>
      <c r="AA507" s="103"/>
      <c r="AB507" s="103"/>
      <c r="AC507" s="103"/>
    </row>
    <row r="508" spans="1:29" ht="14.25" x14ac:dyDescent="0.2">
      <c r="A508" s="103"/>
      <c r="B508" s="103"/>
      <c r="C508" s="103"/>
      <c r="D508" s="103"/>
      <c r="E508" s="103"/>
      <c r="F508" s="103"/>
      <c r="G508" s="103"/>
      <c r="H508" s="103"/>
      <c r="I508" s="103"/>
      <c r="J508" s="103"/>
      <c r="K508" s="103"/>
      <c r="L508" s="103"/>
      <c r="M508" s="103"/>
      <c r="N508" s="103"/>
      <c r="O508" s="103"/>
      <c r="P508" s="103"/>
      <c r="Q508" s="103"/>
      <c r="R508" s="103"/>
      <c r="S508" s="127"/>
      <c r="T508" s="103"/>
      <c r="U508" s="103"/>
      <c r="V508" s="103"/>
      <c r="W508" s="103"/>
      <c r="X508" s="103"/>
      <c r="Y508" s="103"/>
      <c r="Z508" s="103"/>
      <c r="AA508" s="103"/>
      <c r="AB508" s="103"/>
      <c r="AC508" s="103"/>
    </row>
    <row r="509" spans="1:29" ht="14.25" x14ac:dyDescent="0.2">
      <c r="A509" s="103"/>
      <c r="B509" s="103"/>
      <c r="C509" s="103"/>
      <c r="D509" s="103"/>
      <c r="E509" s="103"/>
      <c r="F509" s="103"/>
      <c r="G509" s="103"/>
      <c r="H509" s="103"/>
      <c r="I509" s="103"/>
      <c r="J509" s="103"/>
      <c r="K509" s="103"/>
      <c r="L509" s="103"/>
      <c r="M509" s="103"/>
      <c r="N509" s="103"/>
      <c r="O509" s="103"/>
      <c r="P509" s="103"/>
      <c r="Q509" s="103"/>
      <c r="R509" s="103"/>
      <c r="S509" s="127"/>
      <c r="T509" s="103"/>
      <c r="U509" s="103"/>
      <c r="V509" s="103"/>
      <c r="W509" s="103"/>
      <c r="X509" s="103"/>
      <c r="Y509" s="103"/>
      <c r="Z509" s="103"/>
      <c r="AA509" s="103"/>
      <c r="AB509" s="103"/>
      <c r="AC509" s="103"/>
    </row>
    <row r="510" spans="1:29" ht="14.25" x14ac:dyDescent="0.2">
      <c r="A510" s="103"/>
      <c r="B510" s="103"/>
      <c r="C510" s="103"/>
      <c r="D510" s="103"/>
      <c r="E510" s="103"/>
      <c r="F510" s="103"/>
      <c r="G510" s="103"/>
      <c r="H510" s="103"/>
      <c r="I510" s="103"/>
      <c r="J510" s="103"/>
      <c r="K510" s="103"/>
      <c r="L510" s="103"/>
      <c r="M510" s="103"/>
      <c r="N510" s="103"/>
      <c r="O510" s="103"/>
      <c r="P510" s="103"/>
      <c r="Q510" s="103"/>
      <c r="R510" s="103"/>
      <c r="S510" s="127"/>
      <c r="T510" s="103"/>
      <c r="U510" s="103"/>
      <c r="V510" s="103"/>
      <c r="W510" s="103"/>
      <c r="X510" s="103"/>
      <c r="Y510" s="103"/>
      <c r="Z510" s="103"/>
      <c r="AA510" s="103"/>
      <c r="AB510" s="103"/>
      <c r="AC510" s="103"/>
    </row>
    <row r="511" spans="1:29" ht="14.25" x14ac:dyDescent="0.2">
      <c r="A511" s="103"/>
      <c r="B511" s="103"/>
      <c r="C511" s="103"/>
      <c r="D511" s="103"/>
      <c r="E511" s="103"/>
      <c r="F511" s="103"/>
      <c r="G511" s="103"/>
      <c r="H511" s="103"/>
      <c r="I511" s="103"/>
      <c r="J511" s="103"/>
      <c r="K511" s="103"/>
      <c r="L511" s="103"/>
      <c r="M511" s="103"/>
      <c r="N511" s="103"/>
      <c r="O511" s="103"/>
      <c r="P511" s="103"/>
      <c r="Q511" s="103"/>
      <c r="R511" s="103"/>
      <c r="S511" s="127"/>
      <c r="T511" s="103"/>
      <c r="U511" s="103"/>
      <c r="V511" s="103"/>
      <c r="W511" s="103"/>
      <c r="X511" s="103"/>
      <c r="Y511" s="103"/>
      <c r="Z511" s="103"/>
      <c r="AA511" s="103"/>
      <c r="AB511" s="103"/>
      <c r="AC511" s="103"/>
    </row>
    <row r="512" spans="1:29" ht="14.25" x14ac:dyDescent="0.2">
      <c r="A512" s="103"/>
      <c r="B512" s="103"/>
      <c r="C512" s="103"/>
      <c r="D512" s="103"/>
      <c r="E512" s="103"/>
      <c r="F512" s="103"/>
      <c r="G512" s="103"/>
      <c r="H512" s="103"/>
      <c r="I512" s="103"/>
      <c r="J512" s="103"/>
      <c r="K512" s="103"/>
      <c r="L512" s="103"/>
      <c r="M512" s="103"/>
      <c r="N512" s="103"/>
      <c r="O512" s="103"/>
      <c r="P512" s="103"/>
      <c r="Q512" s="103"/>
      <c r="R512" s="103"/>
      <c r="S512" s="127"/>
      <c r="T512" s="103"/>
      <c r="U512" s="103"/>
      <c r="V512" s="103"/>
      <c r="W512" s="103"/>
      <c r="X512" s="103"/>
      <c r="Y512" s="103"/>
      <c r="Z512" s="103"/>
      <c r="AA512" s="103"/>
      <c r="AB512" s="103"/>
      <c r="AC512" s="103"/>
    </row>
    <row r="513" spans="1:29" ht="14.25" x14ac:dyDescent="0.2">
      <c r="A513" s="103"/>
      <c r="B513" s="103"/>
      <c r="C513" s="103"/>
      <c r="D513" s="103"/>
      <c r="E513" s="103"/>
      <c r="F513" s="103"/>
      <c r="G513" s="103"/>
      <c r="H513" s="103"/>
      <c r="I513" s="103"/>
      <c r="J513" s="103"/>
      <c r="K513" s="103"/>
      <c r="L513" s="103"/>
      <c r="M513" s="103"/>
      <c r="N513" s="103"/>
      <c r="O513" s="103"/>
      <c r="P513" s="103"/>
      <c r="Q513" s="103"/>
      <c r="R513" s="103"/>
      <c r="S513" s="127"/>
      <c r="T513" s="103"/>
      <c r="U513" s="103"/>
      <c r="V513" s="103"/>
      <c r="W513" s="103"/>
      <c r="X513" s="103"/>
      <c r="Y513" s="103"/>
      <c r="Z513" s="103"/>
      <c r="AA513" s="103"/>
      <c r="AB513" s="103"/>
      <c r="AC513" s="103"/>
    </row>
    <row r="514" spans="1:29" ht="14.25" x14ac:dyDescent="0.2">
      <c r="A514" s="103"/>
      <c r="B514" s="103"/>
      <c r="C514" s="103"/>
      <c r="D514" s="103"/>
      <c r="E514" s="103"/>
      <c r="F514" s="103"/>
      <c r="G514" s="103"/>
      <c r="H514" s="103"/>
      <c r="I514" s="103"/>
      <c r="J514" s="103"/>
      <c r="K514" s="103"/>
      <c r="L514" s="103"/>
      <c r="M514" s="103"/>
      <c r="N514" s="103"/>
      <c r="O514" s="103"/>
      <c r="P514" s="103"/>
      <c r="Q514" s="103"/>
      <c r="R514" s="103"/>
      <c r="S514" s="127"/>
      <c r="T514" s="103"/>
      <c r="U514" s="103"/>
      <c r="V514" s="103"/>
      <c r="W514" s="103"/>
      <c r="X514" s="103"/>
      <c r="Y514" s="103"/>
      <c r="Z514" s="103"/>
      <c r="AA514" s="103"/>
      <c r="AB514" s="103"/>
      <c r="AC514" s="103"/>
    </row>
    <row r="515" spans="1:29" ht="14.25" x14ac:dyDescent="0.2">
      <c r="A515" s="103"/>
      <c r="B515" s="103"/>
      <c r="C515" s="103"/>
      <c r="D515" s="103"/>
      <c r="E515" s="103"/>
      <c r="F515" s="103"/>
      <c r="G515" s="103"/>
      <c r="H515" s="103"/>
      <c r="I515" s="103"/>
      <c r="J515" s="103"/>
      <c r="K515" s="103"/>
      <c r="L515" s="103"/>
      <c r="M515" s="103"/>
      <c r="N515" s="103"/>
      <c r="O515" s="103"/>
      <c r="P515" s="103"/>
      <c r="Q515" s="103"/>
      <c r="R515" s="103"/>
      <c r="S515" s="127"/>
      <c r="T515" s="103"/>
      <c r="U515" s="103"/>
      <c r="V515" s="103"/>
      <c r="W515" s="103"/>
      <c r="X515" s="103"/>
      <c r="Y515" s="103"/>
      <c r="Z515" s="103"/>
      <c r="AA515" s="103"/>
      <c r="AB515" s="103"/>
      <c r="AC515" s="103"/>
    </row>
    <row r="516" spans="1:29" ht="14.25" x14ac:dyDescent="0.2">
      <c r="A516" s="103"/>
      <c r="B516" s="103"/>
      <c r="C516" s="103"/>
      <c r="D516" s="103"/>
      <c r="E516" s="103"/>
      <c r="F516" s="103"/>
      <c r="G516" s="103"/>
      <c r="H516" s="103"/>
      <c r="I516" s="103"/>
      <c r="J516" s="103"/>
      <c r="K516" s="103"/>
      <c r="L516" s="103"/>
      <c r="M516" s="103"/>
      <c r="N516" s="103"/>
      <c r="O516" s="103"/>
      <c r="P516" s="103"/>
      <c r="Q516" s="103"/>
      <c r="R516" s="103"/>
      <c r="S516" s="127"/>
      <c r="T516" s="103"/>
      <c r="U516" s="103"/>
      <c r="V516" s="103"/>
      <c r="W516" s="103"/>
      <c r="X516" s="103"/>
      <c r="Y516" s="103"/>
      <c r="Z516" s="103"/>
      <c r="AA516" s="103"/>
      <c r="AB516" s="103"/>
      <c r="AC516" s="103"/>
    </row>
    <row r="517" spans="1:29" ht="14.25" x14ac:dyDescent="0.2">
      <c r="A517" s="103"/>
      <c r="B517" s="103"/>
      <c r="C517" s="103"/>
      <c r="D517" s="103"/>
      <c r="E517" s="103"/>
      <c r="F517" s="103"/>
      <c r="G517" s="103"/>
      <c r="H517" s="103"/>
      <c r="I517" s="103"/>
      <c r="J517" s="103"/>
      <c r="K517" s="103"/>
      <c r="L517" s="103"/>
      <c r="M517" s="103"/>
      <c r="N517" s="103"/>
      <c r="O517" s="103"/>
      <c r="P517" s="103"/>
      <c r="Q517" s="103"/>
      <c r="R517" s="103"/>
      <c r="S517" s="127"/>
      <c r="T517" s="103"/>
      <c r="U517" s="103"/>
      <c r="V517" s="103"/>
      <c r="W517" s="103"/>
      <c r="X517" s="103"/>
      <c r="Y517" s="103"/>
      <c r="Z517" s="103"/>
      <c r="AA517" s="103"/>
      <c r="AB517" s="103"/>
      <c r="AC517" s="103"/>
    </row>
    <row r="518" spans="1:29" ht="14.25" x14ac:dyDescent="0.2">
      <c r="A518" s="103"/>
      <c r="B518" s="103"/>
      <c r="C518" s="103"/>
      <c r="D518" s="103"/>
      <c r="E518" s="103"/>
      <c r="F518" s="103"/>
      <c r="G518" s="103"/>
      <c r="H518" s="103"/>
      <c r="I518" s="103"/>
      <c r="J518" s="103"/>
      <c r="K518" s="103"/>
      <c r="L518" s="103"/>
      <c r="M518" s="103"/>
      <c r="N518" s="103"/>
      <c r="O518" s="103"/>
      <c r="P518" s="103"/>
      <c r="Q518" s="103"/>
      <c r="R518" s="103"/>
      <c r="S518" s="127"/>
      <c r="T518" s="103"/>
      <c r="U518" s="103"/>
      <c r="V518" s="103"/>
      <c r="W518" s="103"/>
      <c r="X518" s="103"/>
      <c r="Y518" s="103"/>
      <c r="Z518" s="103"/>
      <c r="AA518" s="103"/>
      <c r="AB518" s="103"/>
      <c r="AC518" s="103"/>
    </row>
    <row r="519" spans="1:29" ht="14.25" x14ac:dyDescent="0.2">
      <c r="A519" s="103"/>
      <c r="B519" s="103"/>
      <c r="C519" s="103"/>
      <c r="D519" s="103"/>
      <c r="E519" s="103"/>
      <c r="F519" s="103"/>
      <c r="G519" s="103"/>
      <c r="H519" s="103"/>
      <c r="I519" s="103"/>
      <c r="J519" s="103"/>
      <c r="K519" s="103"/>
      <c r="L519" s="103"/>
      <c r="M519" s="103"/>
      <c r="N519" s="103"/>
      <c r="O519" s="103"/>
      <c r="P519" s="103"/>
      <c r="Q519" s="103"/>
      <c r="R519" s="103"/>
      <c r="S519" s="127"/>
      <c r="T519" s="103"/>
      <c r="U519" s="103"/>
      <c r="V519" s="103"/>
      <c r="W519" s="103"/>
      <c r="X519" s="103"/>
      <c r="Y519" s="103"/>
      <c r="Z519" s="103"/>
      <c r="AA519" s="103"/>
      <c r="AB519" s="103"/>
      <c r="AC519" s="103"/>
    </row>
    <row r="520" spans="1:29" ht="14.25" x14ac:dyDescent="0.2">
      <c r="A520" s="103"/>
      <c r="B520" s="103"/>
      <c r="C520" s="103"/>
      <c r="D520" s="103"/>
      <c r="E520" s="103"/>
      <c r="F520" s="103"/>
      <c r="G520" s="103"/>
      <c r="H520" s="103"/>
      <c r="I520" s="103"/>
      <c r="J520" s="103"/>
      <c r="K520" s="103"/>
      <c r="L520" s="103"/>
      <c r="M520" s="103"/>
      <c r="N520" s="103"/>
      <c r="O520" s="103"/>
      <c r="P520" s="103"/>
      <c r="Q520" s="103"/>
      <c r="R520" s="103"/>
      <c r="S520" s="127"/>
      <c r="T520" s="103"/>
      <c r="U520" s="103"/>
      <c r="V520" s="103"/>
      <c r="W520" s="103"/>
      <c r="X520" s="103"/>
      <c r="Y520" s="103"/>
      <c r="Z520" s="103"/>
      <c r="AA520" s="103"/>
      <c r="AB520" s="103"/>
      <c r="AC520" s="103"/>
    </row>
    <row r="521" spans="1:29" ht="14.25" x14ac:dyDescent="0.2">
      <c r="A521" s="103"/>
      <c r="B521" s="103"/>
      <c r="C521" s="103"/>
      <c r="D521" s="103"/>
      <c r="E521" s="103"/>
      <c r="F521" s="103"/>
      <c r="G521" s="103"/>
      <c r="H521" s="103"/>
      <c r="I521" s="103"/>
      <c r="J521" s="103"/>
      <c r="K521" s="103"/>
      <c r="L521" s="103"/>
      <c r="M521" s="103"/>
      <c r="N521" s="103"/>
      <c r="O521" s="103"/>
      <c r="P521" s="103"/>
      <c r="Q521" s="103"/>
      <c r="R521" s="103"/>
      <c r="S521" s="127"/>
      <c r="T521" s="103"/>
      <c r="U521" s="103"/>
      <c r="V521" s="103"/>
      <c r="W521" s="103"/>
      <c r="X521" s="103"/>
      <c r="Y521" s="103"/>
      <c r="Z521" s="103"/>
      <c r="AA521" s="103"/>
      <c r="AB521" s="103"/>
      <c r="AC521" s="103"/>
    </row>
    <row r="522" spans="1:29" ht="14.25" x14ac:dyDescent="0.2">
      <c r="A522" s="103"/>
      <c r="B522" s="103"/>
      <c r="C522" s="103"/>
      <c r="D522" s="103"/>
      <c r="E522" s="103"/>
      <c r="F522" s="103"/>
      <c r="G522" s="103"/>
      <c r="H522" s="103"/>
      <c r="I522" s="103"/>
      <c r="J522" s="103"/>
      <c r="K522" s="103"/>
      <c r="L522" s="103"/>
      <c r="M522" s="103"/>
      <c r="N522" s="103"/>
      <c r="O522" s="103"/>
      <c r="P522" s="103"/>
      <c r="Q522" s="103"/>
      <c r="R522" s="103"/>
      <c r="S522" s="127"/>
      <c r="T522" s="103"/>
      <c r="U522" s="103"/>
      <c r="V522" s="103"/>
      <c r="W522" s="103"/>
      <c r="X522" s="103"/>
      <c r="Y522" s="103"/>
      <c r="Z522" s="103"/>
      <c r="AA522" s="103"/>
      <c r="AB522" s="103"/>
      <c r="AC522" s="103"/>
    </row>
    <row r="523" spans="1:29" ht="14.25" x14ac:dyDescent="0.2">
      <c r="A523" s="103"/>
      <c r="B523" s="103"/>
      <c r="C523" s="103"/>
      <c r="D523" s="103"/>
      <c r="E523" s="103"/>
      <c r="F523" s="103"/>
      <c r="G523" s="103"/>
      <c r="H523" s="103"/>
      <c r="I523" s="103"/>
      <c r="J523" s="103"/>
      <c r="K523" s="103"/>
      <c r="L523" s="103"/>
      <c r="M523" s="103"/>
      <c r="N523" s="103"/>
      <c r="O523" s="103"/>
      <c r="P523" s="103"/>
      <c r="Q523" s="103"/>
      <c r="R523" s="103"/>
      <c r="S523" s="127"/>
      <c r="T523" s="103"/>
      <c r="U523" s="103"/>
      <c r="V523" s="103"/>
      <c r="W523" s="103"/>
      <c r="X523" s="103"/>
      <c r="Y523" s="103"/>
      <c r="Z523" s="103"/>
      <c r="AA523" s="103"/>
      <c r="AB523" s="103"/>
      <c r="AC523" s="103"/>
    </row>
    <row r="524" spans="1:29" ht="14.25" x14ac:dyDescent="0.2">
      <c r="A524" s="103"/>
      <c r="B524" s="103"/>
      <c r="C524" s="103"/>
      <c r="D524" s="103"/>
      <c r="E524" s="103"/>
      <c r="F524" s="103"/>
      <c r="G524" s="103"/>
      <c r="H524" s="103"/>
      <c r="I524" s="103"/>
      <c r="J524" s="103"/>
      <c r="K524" s="103"/>
      <c r="L524" s="103"/>
      <c r="M524" s="103"/>
      <c r="N524" s="103"/>
      <c r="O524" s="103"/>
      <c r="P524" s="103"/>
      <c r="Q524" s="103"/>
      <c r="R524" s="103"/>
      <c r="S524" s="127"/>
      <c r="T524" s="103"/>
      <c r="U524" s="103"/>
      <c r="V524" s="103"/>
      <c r="W524" s="103"/>
      <c r="X524" s="103"/>
      <c r="Y524" s="103"/>
      <c r="Z524" s="103"/>
      <c r="AA524" s="103"/>
      <c r="AB524" s="103"/>
      <c r="AC524" s="103"/>
    </row>
    <row r="525" spans="1:29" ht="14.25" x14ac:dyDescent="0.2">
      <c r="A525" s="103"/>
      <c r="B525" s="103"/>
      <c r="C525" s="103"/>
      <c r="D525" s="103"/>
      <c r="E525" s="103"/>
      <c r="F525" s="103"/>
      <c r="G525" s="103"/>
      <c r="H525" s="103"/>
      <c r="I525" s="103"/>
      <c r="J525" s="103"/>
      <c r="K525" s="103"/>
      <c r="L525" s="103"/>
      <c r="M525" s="103"/>
      <c r="N525" s="103"/>
      <c r="O525" s="103"/>
      <c r="P525" s="103"/>
      <c r="Q525" s="103"/>
      <c r="R525" s="103"/>
      <c r="S525" s="127"/>
      <c r="T525" s="103"/>
      <c r="U525" s="103"/>
      <c r="V525" s="103"/>
      <c r="W525" s="103"/>
      <c r="X525" s="103"/>
      <c r="Y525" s="103"/>
      <c r="Z525" s="103"/>
      <c r="AA525" s="103"/>
      <c r="AB525" s="103"/>
      <c r="AC525" s="103"/>
    </row>
    <row r="526" spans="1:29" ht="14.25" x14ac:dyDescent="0.2">
      <c r="A526" s="103"/>
      <c r="B526" s="103"/>
      <c r="C526" s="103"/>
      <c r="D526" s="103"/>
      <c r="E526" s="103"/>
      <c r="F526" s="103"/>
      <c r="G526" s="103"/>
      <c r="H526" s="103"/>
      <c r="I526" s="103"/>
      <c r="J526" s="103"/>
      <c r="K526" s="103"/>
      <c r="L526" s="103"/>
      <c r="M526" s="103"/>
      <c r="N526" s="103"/>
      <c r="O526" s="103"/>
      <c r="P526" s="103"/>
      <c r="Q526" s="103"/>
      <c r="R526" s="103"/>
      <c r="S526" s="127"/>
      <c r="T526" s="103"/>
      <c r="U526" s="103"/>
      <c r="V526" s="103"/>
      <c r="W526" s="103"/>
      <c r="X526" s="103"/>
      <c r="Y526" s="103"/>
      <c r="Z526" s="103"/>
      <c r="AA526" s="103"/>
      <c r="AB526" s="103"/>
      <c r="AC526" s="103"/>
    </row>
    <row r="527" spans="1:29" ht="14.25" x14ac:dyDescent="0.2">
      <c r="A527" s="103"/>
      <c r="B527" s="103"/>
      <c r="C527" s="103"/>
      <c r="D527" s="103"/>
      <c r="E527" s="103"/>
      <c r="F527" s="103"/>
      <c r="G527" s="103"/>
      <c r="H527" s="103"/>
      <c r="I527" s="103"/>
      <c r="J527" s="103"/>
      <c r="K527" s="103"/>
      <c r="L527" s="103"/>
      <c r="M527" s="103"/>
      <c r="N527" s="103"/>
      <c r="O527" s="103"/>
      <c r="P527" s="103"/>
      <c r="Q527" s="103"/>
      <c r="R527" s="103"/>
      <c r="S527" s="127"/>
      <c r="T527" s="103"/>
      <c r="U527" s="103"/>
      <c r="V527" s="103"/>
      <c r="W527" s="103"/>
      <c r="X527" s="103"/>
      <c r="Y527" s="103"/>
      <c r="Z527" s="103"/>
      <c r="AA527" s="103"/>
      <c r="AB527" s="103"/>
      <c r="AC527" s="103"/>
    </row>
    <row r="528" spans="1:29" ht="14.25" x14ac:dyDescent="0.2">
      <c r="A528" s="103"/>
      <c r="B528" s="103"/>
      <c r="C528" s="103"/>
      <c r="D528" s="103"/>
      <c r="E528" s="103"/>
      <c r="F528" s="103"/>
      <c r="G528" s="103"/>
      <c r="H528" s="103"/>
      <c r="I528" s="103"/>
      <c r="J528" s="103"/>
      <c r="K528" s="103"/>
      <c r="L528" s="103"/>
      <c r="M528" s="103"/>
      <c r="N528" s="103"/>
      <c r="O528" s="103"/>
      <c r="P528" s="103"/>
      <c r="Q528" s="103"/>
      <c r="R528" s="103"/>
      <c r="S528" s="127"/>
      <c r="T528" s="103"/>
      <c r="U528" s="103"/>
      <c r="V528" s="103"/>
      <c r="W528" s="103"/>
      <c r="X528" s="103"/>
      <c r="Y528" s="103"/>
      <c r="Z528" s="103"/>
      <c r="AA528" s="103"/>
      <c r="AB528" s="103"/>
      <c r="AC528" s="103"/>
    </row>
    <row r="529" spans="1:29" ht="14.25" x14ac:dyDescent="0.2">
      <c r="A529" s="103"/>
      <c r="B529" s="103"/>
      <c r="C529" s="103"/>
      <c r="D529" s="103"/>
      <c r="E529" s="103"/>
      <c r="F529" s="103"/>
      <c r="G529" s="103"/>
      <c r="H529" s="103"/>
      <c r="I529" s="103"/>
      <c r="J529" s="103"/>
      <c r="K529" s="103"/>
      <c r="L529" s="103"/>
      <c r="M529" s="103"/>
      <c r="N529" s="103"/>
      <c r="O529" s="103"/>
      <c r="P529" s="103"/>
      <c r="Q529" s="103"/>
      <c r="R529" s="103"/>
      <c r="S529" s="127"/>
      <c r="T529" s="103"/>
      <c r="U529" s="103"/>
      <c r="V529" s="103"/>
      <c r="W529" s="103"/>
      <c r="X529" s="103"/>
      <c r="Y529" s="103"/>
      <c r="Z529" s="103"/>
      <c r="AA529" s="103"/>
      <c r="AB529" s="103"/>
      <c r="AC529" s="103"/>
    </row>
    <row r="530" spans="1:29" ht="14.25" x14ac:dyDescent="0.2">
      <c r="A530" s="103"/>
      <c r="B530" s="103"/>
      <c r="C530" s="103"/>
      <c r="D530" s="103"/>
      <c r="E530" s="103"/>
      <c r="F530" s="103"/>
      <c r="G530" s="103"/>
      <c r="H530" s="103"/>
      <c r="I530" s="103"/>
      <c r="J530" s="103"/>
      <c r="K530" s="103"/>
      <c r="L530" s="103"/>
      <c r="M530" s="103"/>
      <c r="N530" s="103"/>
      <c r="O530" s="103"/>
      <c r="P530" s="103"/>
      <c r="Q530" s="103"/>
      <c r="R530" s="103"/>
      <c r="S530" s="127"/>
      <c r="T530" s="103"/>
      <c r="U530" s="103"/>
      <c r="V530" s="103"/>
      <c r="W530" s="103"/>
      <c r="X530" s="103"/>
      <c r="Y530" s="103"/>
      <c r="Z530" s="103"/>
      <c r="AA530" s="103"/>
      <c r="AB530" s="103"/>
      <c r="AC530" s="103"/>
    </row>
    <row r="531" spans="1:29" ht="14.25" x14ac:dyDescent="0.2">
      <c r="A531" s="103"/>
      <c r="B531" s="103"/>
      <c r="C531" s="103"/>
      <c r="D531" s="103"/>
      <c r="E531" s="103"/>
      <c r="F531" s="103"/>
      <c r="G531" s="103"/>
      <c r="H531" s="103"/>
      <c r="I531" s="103"/>
      <c r="J531" s="103"/>
      <c r="K531" s="103"/>
      <c r="L531" s="103"/>
      <c r="M531" s="103"/>
      <c r="N531" s="103"/>
      <c r="O531" s="103"/>
      <c r="P531" s="103"/>
      <c r="Q531" s="103"/>
      <c r="R531" s="103"/>
      <c r="S531" s="127"/>
      <c r="T531" s="103"/>
      <c r="U531" s="103"/>
      <c r="V531" s="103"/>
      <c r="W531" s="103"/>
      <c r="X531" s="103"/>
      <c r="Y531" s="103"/>
      <c r="Z531" s="103"/>
      <c r="AA531" s="103"/>
      <c r="AB531" s="103"/>
      <c r="AC531" s="103"/>
    </row>
    <row r="532" spans="1:29" ht="14.25" x14ac:dyDescent="0.2">
      <c r="A532" s="103"/>
      <c r="B532" s="103"/>
      <c r="C532" s="103"/>
      <c r="D532" s="103"/>
      <c r="E532" s="103"/>
      <c r="F532" s="103"/>
      <c r="G532" s="103"/>
      <c r="H532" s="103"/>
      <c r="I532" s="103"/>
      <c r="J532" s="103"/>
      <c r="K532" s="103"/>
      <c r="L532" s="103"/>
      <c r="M532" s="103"/>
      <c r="N532" s="103"/>
      <c r="O532" s="103"/>
      <c r="P532" s="103"/>
      <c r="Q532" s="103"/>
      <c r="R532" s="103"/>
      <c r="S532" s="127"/>
      <c r="T532" s="103"/>
      <c r="U532" s="103"/>
      <c r="V532" s="103"/>
      <c r="W532" s="103"/>
      <c r="X532" s="103"/>
      <c r="Y532" s="103"/>
      <c r="Z532" s="103"/>
      <c r="AA532" s="103"/>
      <c r="AB532" s="103"/>
      <c r="AC532" s="103"/>
    </row>
    <row r="533" spans="1:29" ht="14.25" x14ac:dyDescent="0.2">
      <c r="A533" s="103"/>
      <c r="B533" s="103"/>
      <c r="C533" s="103"/>
      <c r="D533" s="103"/>
      <c r="E533" s="103"/>
      <c r="F533" s="103"/>
      <c r="G533" s="103"/>
      <c r="H533" s="103"/>
      <c r="I533" s="103"/>
      <c r="J533" s="103"/>
      <c r="K533" s="103"/>
      <c r="L533" s="103"/>
      <c r="M533" s="103"/>
      <c r="N533" s="103"/>
      <c r="O533" s="103"/>
      <c r="P533" s="103"/>
      <c r="Q533" s="103"/>
      <c r="R533" s="103"/>
      <c r="S533" s="127"/>
      <c r="T533" s="103"/>
      <c r="U533" s="103"/>
      <c r="V533" s="103"/>
      <c r="W533" s="103"/>
      <c r="X533" s="103"/>
      <c r="Y533" s="103"/>
      <c r="Z533" s="103"/>
      <c r="AA533" s="103"/>
      <c r="AB533" s="103"/>
      <c r="AC533" s="103"/>
    </row>
    <row r="534" spans="1:29" ht="14.25" x14ac:dyDescent="0.2">
      <c r="A534" s="103"/>
      <c r="B534" s="103"/>
      <c r="C534" s="103"/>
      <c r="D534" s="103"/>
      <c r="E534" s="103"/>
      <c r="F534" s="103"/>
      <c r="G534" s="103"/>
      <c r="H534" s="103"/>
      <c r="I534" s="103"/>
      <c r="J534" s="103"/>
      <c r="K534" s="103"/>
      <c r="L534" s="103"/>
      <c r="M534" s="103"/>
      <c r="N534" s="103"/>
      <c r="O534" s="103"/>
      <c r="P534" s="103"/>
      <c r="Q534" s="103"/>
      <c r="R534" s="103"/>
      <c r="S534" s="127"/>
      <c r="T534" s="103"/>
      <c r="U534" s="103"/>
      <c r="V534" s="103"/>
      <c r="W534" s="103"/>
      <c r="X534" s="103"/>
      <c r="Y534" s="103"/>
      <c r="Z534" s="103"/>
      <c r="AA534" s="103"/>
      <c r="AB534" s="103"/>
      <c r="AC534" s="103"/>
    </row>
    <row r="535" spans="1:29" ht="14.25" x14ac:dyDescent="0.2">
      <c r="A535" s="103"/>
      <c r="B535" s="103"/>
      <c r="C535" s="103"/>
      <c r="D535" s="103"/>
      <c r="E535" s="103"/>
      <c r="F535" s="103"/>
      <c r="G535" s="103"/>
      <c r="H535" s="103"/>
      <c r="I535" s="103"/>
      <c r="J535" s="103"/>
      <c r="K535" s="103"/>
      <c r="L535" s="103"/>
      <c r="M535" s="103"/>
      <c r="N535" s="103"/>
      <c r="O535" s="103"/>
      <c r="P535" s="103"/>
      <c r="Q535" s="103"/>
      <c r="R535" s="103"/>
      <c r="S535" s="127"/>
      <c r="T535" s="103"/>
      <c r="U535" s="103"/>
      <c r="V535" s="103"/>
      <c r="W535" s="103"/>
      <c r="X535" s="103"/>
      <c r="Y535" s="103"/>
      <c r="Z535" s="103"/>
      <c r="AA535" s="103"/>
      <c r="AB535" s="103"/>
      <c r="AC535" s="103"/>
    </row>
    <row r="536" spans="1:29" ht="14.25" x14ac:dyDescent="0.2">
      <c r="A536" s="103"/>
      <c r="B536" s="103"/>
      <c r="C536" s="103"/>
      <c r="D536" s="103"/>
      <c r="E536" s="103"/>
      <c r="F536" s="103"/>
      <c r="G536" s="103"/>
      <c r="H536" s="103"/>
      <c r="I536" s="103"/>
      <c r="J536" s="103"/>
      <c r="K536" s="103"/>
      <c r="L536" s="103"/>
      <c r="M536" s="103"/>
      <c r="N536" s="103"/>
      <c r="O536" s="103"/>
      <c r="P536" s="103"/>
      <c r="Q536" s="103"/>
      <c r="R536" s="103"/>
      <c r="S536" s="127"/>
      <c r="T536" s="103"/>
      <c r="U536" s="103"/>
      <c r="V536" s="103"/>
      <c r="W536" s="103"/>
      <c r="X536" s="103"/>
      <c r="Y536" s="103"/>
      <c r="Z536" s="103"/>
      <c r="AA536" s="103"/>
      <c r="AB536" s="103"/>
      <c r="AC536" s="103"/>
    </row>
    <row r="537" spans="1:29" ht="14.25" x14ac:dyDescent="0.2">
      <c r="A537" s="103"/>
      <c r="B537" s="103"/>
      <c r="C537" s="103"/>
      <c r="D537" s="103"/>
      <c r="E537" s="103"/>
      <c r="F537" s="103"/>
      <c r="G537" s="103"/>
      <c r="H537" s="103"/>
      <c r="I537" s="103"/>
      <c r="J537" s="103"/>
      <c r="K537" s="103"/>
      <c r="L537" s="103"/>
      <c r="M537" s="103"/>
      <c r="N537" s="103"/>
      <c r="O537" s="103"/>
      <c r="P537" s="103"/>
      <c r="Q537" s="103"/>
      <c r="R537" s="103"/>
      <c r="S537" s="127"/>
      <c r="T537" s="103"/>
      <c r="U537" s="103"/>
      <c r="V537" s="103"/>
      <c r="W537" s="103"/>
      <c r="X537" s="103"/>
      <c r="Y537" s="103"/>
      <c r="Z537" s="103"/>
      <c r="AA537" s="103"/>
      <c r="AB537" s="103"/>
      <c r="AC537" s="103"/>
    </row>
    <row r="538" spans="1:29" ht="14.25" x14ac:dyDescent="0.2">
      <c r="A538" s="103"/>
      <c r="B538" s="103"/>
      <c r="C538" s="103"/>
      <c r="D538" s="103"/>
      <c r="E538" s="103"/>
      <c r="F538" s="103"/>
      <c r="G538" s="103"/>
      <c r="H538" s="103"/>
      <c r="I538" s="103"/>
      <c r="J538" s="103"/>
      <c r="K538" s="103"/>
      <c r="L538" s="103"/>
      <c r="M538" s="103"/>
      <c r="N538" s="103"/>
      <c r="O538" s="103"/>
      <c r="P538" s="103"/>
      <c r="Q538" s="103"/>
      <c r="R538" s="103"/>
      <c r="S538" s="127"/>
      <c r="T538" s="103"/>
      <c r="U538" s="103"/>
      <c r="V538" s="103"/>
      <c r="W538" s="103"/>
      <c r="X538" s="103"/>
      <c r="Y538" s="103"/>
      <c r="Z538" s="103"/>
      <c r="AA538" s="103"/>
      <c r="AB538" s="103"/>
      <c r="AC538" s="103"/>
    </row>
    <row r="539" spans="1:29" ht="14.25" x14ac:dyDescent="0.2">
      <c r="A539" s="103"/>
      <c r="B539" s="103"/>
      <c r="C539" s="103"/>
      <c r="D539" s="103"/>
      <c r="E539" s="103"/>
      <c r="F539" s="103"/>
      <c r="G539" s="103"/>
      <c r="H539" s="103"/>
      <c r="I539" s="103"/>
      <c r="J539" s="103"/>
      <c r="K539" s="103"/>
      <c r="L539" s="103"/>
      <c r="M539" s="103"/>
      <c r="N539" s="103"/>
      <c r="O539" s="103"/>
      <c r="P539" s="103"/>
      <c r="Q539" s="103"/>
      <c r="R539" s="103"/>
      <c r="S539" s="127"/>
      <c r="T539" s="103"/>
      <c r="U539" s="103"/>
      <c r="V539" s="103"/>
      <c r="W539" s="103"/>
      <c r="X539" s="103"/>
      <c r="Y539" s="103"/>
      <c r="Z539" s="103"/>
      <c r="AA539" s="103"/>
      <c r="AB539" s="103"/>
      <c r="AC539" s="103"/>
    </row>
    <row r="540" spans="1:29" ht="14.25" x14ac:dyDescent="0.2">
      <c r="A540" s="103"/>
      <c r="B540" s="103"/>
      <c r="C540" s="103"/>
      <c r="D540" s="103"/>
      <c r="E540" s="103"/>
      <c r="F540" s="103"/>
      <c r="G540" s="103"/>
      <c r="H540" s="103"/>
      <c r="I540" s="103"/>
      <c r="J540" s="103"/>
      <c r="K540" s="103"/>
      <c r="L540" s="103"/>
      <c r="M540" s="103"/>
      <c r="N540" s="103"/>
      <c r="O540" s="103"/>
      <c r="P540" s="103"/>
      <c r="Q540" s="103"/>
      <c r="R540" s="103"/>
      <c r="S540" s="127"/>
      <c r="T540" s="103"/>
      <c r="U540" s="103"/>
      <c r="V540" s="103"/>
      <c r="W540" s="103"/>
      <c r="X540" s="103"/>
      <c r="Y540" s="103"/>
      <c r="Z540" s="103"/>
      <c r="AA540" s="103"/>
      <c r="AB540" s="103"/>
      <c r="AC540" s="103"/>
    </row>
    <row r="541" spans="1:29" ht="14.25" x14ac:dyDescent="0.2">
      <c r="A541" s="103"/>
      <c r="B541" s="103"/>
      <c r="C541" s="103"/>
      <c r="D541" s="103"/>
      <c r="E541" s="103"/>
      <c r="F541" s="103"/>
      <c r="G541" s="103"/>
      <c r="H541" s="103"/>
      <c r="I541" s="103"/>
      <c r="J541" s="103"/>
      <c r="K541" s="103"/>
      <c r="L541" s="103"/>
      <c r="M541" s="103"/>
      <c r="N541" s="103"/>
      <c r="O541" s="103"/>
      <c r="P541" s="103"/>
      <c r="Q541" s="103"/>
      <c r="R541" s="103"/>
      <c r="S541" s="127"/>
      <c r="T541" s="103"/>
      <c r="U541" s="103"/>
      <c r="V541" s="103"/>
      <c r="W541" s="103"/>
      <c r="X541" s="103"/>
      <c r="Y541" s="103"/>
      <c r="Z541" s="103"/>
      <c r="AA541" s="103"/>
      <c r="AB541" s="103"/>
      <c r="AC541" s="103"/>
    </row>
    <row r="542" spans="1:29" ht="14.25" x14ac:dyDescent="0.2">
      <c r="A542" s="103"/>
      <c r="B542" s="103"/>
      <c r="C542" s="103"/>
      <c r="D542" s="103"/>
      <c r="E542" s="103"/>
      <c r="F542" s="103"/>
      <c r="G542" s="103"/>
      <c r="H542" s="103"/>
      <c r="I542" s="103"/>
      <c r="J542" s="103"/>
      <c r="K542" s="103"/>
      <c r="L542" s="103"/>
      <c r="M542" s="103"/>
      <c r="N542" s="103"/>
      <c r="O542" s="103"/>
      <c r="P542" s="103"/>
      <c r="Q542" s="103"/>
      <c r="R542" s="103"/>
      <c r="S542" s="127"/>
      <c r="T542" s="103"/>
      <c r="U542" s="103"/>
      <c r="V542" s="103"/>
      <c r="W542" s="103"/>
      <c r="X542" s="103"/>
      <c r="Y542" s="103"/>
      <c r="Z542" s="103"/>
      <c r="AA542" s="103"/>
      <c r="AB542" s="103"/>
      <c r="AC542" s="103"/>
    </row>
    <row r="543" spans="1:29" ht="14.25" x14ac:dyDescent="0.2">
      <c r="A543" s="103"/>
      <c r="B543" s="103"/>
      <c r="C543" s="103"/>
      <c r="D543" s="103"/>
      <c r="E543" s="103"/>
      <c r="F543" s="103"/>
      <c r="G543" s="103"/>
      <c r="H543" s="103"/>
      <c r="I543" s="103"/>
      <c r="J543" s="103"/>
      <c r="K543" s="103"/>
      <c r="L543" s="103"/>
      <c r="M543" s="103"/>
      <c r="N543" s="103"/>
      <c r="O543" s="103"/>
      <c r="P543" s="103"/>
      <c r="Q543" s="103"/>
      <c r="R543" s="103"/>
      <c r="S543" s="127"/>
      <c r="T543" s="103"/>
      <c r="U543" s="103"/>
      <c r="V543" s="103"/>
      <c r="W543" s="103"/>
      <c r="X543" s="103"/>
      <c r="Y543" s="103"/>
      <c r="Z543" s="103"/>
      <c r="AA543" s="103"/>
      <c r="AB543" s="103"/>
      <c r="AC543" s="103"/>
    </row>
    <row r="544" spans="1:29" ht="14.25" x14ac:dyDescent="0.2">
      <c r="A544" s="103"/>
      <c r="B544" s="103"/>
      <c r="C544" s="103"/>
      <c r="D544" s="103"/>
      <c r="E544" s="103"/>
      <c r="F544" s="103"/>
      <c r="G544" s="103"/>
      <c r="H544" s="103"/>
      <c r="I544" s="103"/>
      <c r="J544" s="103"/>
      <c r="K544" s="103"/>
      <c r="L544" s="103"/>
      <c r="M544" s="103"/>
      <c r="N544" s="103"/>
      <c r="O544" s="103"/>
      <c r="P544" s="103"/>
      <c r="Q544" s="103"/>
      <c r="R544" s="103"/>
      <c r="S544" s="127"/>
      <c r="T544" s="103"/>
      <c r="U544" s="103"/>
      <c r="V544" s="103"/>
      <c r="W544" s="103"/>
      <c r="X544" s="103"/>
      <c r="Y544" s="103"/>
      <c r="Z544" s="103"/>
      <c r="AA544" s="103"/>
      <c r="AB544" s="103"/>
      <c r="AC544" s="103"/>
    </row>
    <row r="545" spans="1:29" ht="14.25" x14ac:dyDescent="0.2">
      <c r="A545" s="103"/>
      <c r="B545" s="103"/>
      <c r="C545" s="103"/>
      <c r="D545" s="103"/>
      <c r="E545" s="103"/>
      <c r="F545" s="103"/>
      <c r="G545" s="103"/>
      <c r="H545" s="103"/>
      <c r="I545" s="103"/>
      <c r="J545" s="103"/>
      <c r="K545" s="103"/>
      <c r="L545" s="103"/>
      <c r="M545" s="103"/>
      <c r="N545" s="103"/>
      <c r="O545" s="103"/>
      <c r="P545" s="103"/>
      <c r="Q545" s="103"/>
      <c r="R545" s="103"/>
      <c r="S545" s="127"/>
      <c r="T545" s="103"/>
      <c r="U545" s="103"/>
      <c r="V545" s="103"/>
      <c r="W545" s="103"/>
      <c r="X545" s="103"/>
      <c r="Y545" s="103"/>
      <c r="Z545" s="103"/>
      <c r="AA545" s="103"/>
      <c r="AB545" s="103"/>
      <c r="AC545" s="103"/>
    </row>
    <row r="546" spans="1:29" ht="14.25" x14ac:dyDescent="0.2">
      <c r="A546" s="103"/>
      <c r="B546" s="103"/>
      <c r="C546" s="103"/>
      <c r="D546" s="103"/>
      <c r="E546" s="103"/>
      <c r="F546" s="103"/>
      <c r="G546" s="103"/>
      <c r="H546" s="103"/>
      <c r="I546" s="103"/>
      <c r="J546" s="103"/>
      <c r="K546" s="103"/>
      <c r="L546" s="103"/>
      <c r="M546" s="103"/>
      <c r="N546" s="103"/>
      <c r="O546" s="103"/>
      <c r="P546" s="103"/>
      <c r="Q546" s="103"/>
      <c r="R546" s="103"/>
      <c r="S546" s="127"/>
      <c r="T546" s="103"/>
      <c r="U546" s="103"/>
      <c r="V546" s="103"/>
      <c r="W546" s="103"/>
      <c r="X546" s="103"/>
      <c r="Y546" s="103"/>
      <c r="Z546" s="103"/>
      <c r="AA546" s="103"/>
      <c r="AB546" s="103"/>
      <c r="AC546" s="103"/>
    </row>
    <row r="547" spans="1:29" ht="14.25" x14ac:dyDescent="0.2">
      <c r="A547" s="103"/>
      <c r="B547" s="103"/>
      <c r="C547" s="103"/>
      <c r="D547" s="103"/>
      <c r="E547" s="103"/>
      <c r="F547" s="103"/>
      <c r="G547" s="103"/>
      <c r="H547" s="103"/>
      <c r="I547" s="103"/>
      <c r="J547" s="103"/>
      <c r="K547" s="103"/>
      <c r="L547" s="103"/>
      <c r="M547" s="103"/>
      <c r="N547" s="103"/>
      <c r="O547" s="103"/>
      <c r="P547" s="103"/>
      <c r="Q547" s="103"/>
      <c r="R547" s="103"/>
      <c r="S547" s="127"/>
      <c r="T547" s="103"/>
      <c r="U547" s="103"/>
      <c r="V547" s="103"/>
      <c r="W547" s="103"/>
      <c r="X547" s="103"/>
      <c r="Y547" s="103"/>
      <c r="Z547" s="103"/>
      <c r="AA547" s="103"/>
      <c r="AB547" s="103"/>
      <c r="AC547" s="103"/>
    </row>
    <row r="548" spans="1:29" ht="14.25" x14ac:dyDescent="0.2">
      <c r="A548" s="103"/>
      <c r="B548" s="103"/>
      <c r="C548" s="103"/>
      <c r="D548" s="103"/>
      <c r="E548" s="103"/>
      <c r="F548" s="103"/>
      <c r="G548" s="103"/>
      <c r="H548" s="103"/>
      <c r="I548" s="103"/>
      <c r="J548" s="103"/>
      <c r="K548" s="103"/>
      <c r="L548" s="103"/>
      <c r="M548" s="103"/>
      <c r="N548" s="103"/>
      <c r="O548" s="103"/>
      <c r="P548" s="103"/>
      <c r="Q548" s="103"/>
      <c r="R548" s="103"/>
      <c r="S548" s="127"/>
      <c r="T548" s="103"/>
      <c r="U548" s="103"/>
      <c r="V548" s="103"/>
      <c r="W548" s="103"/>
      <c r="X548" s="103"/>
      <c r="Y548" s="103"/>
      <c r="Z548" s="103"/>
      <c r="AA548" s="103"/>
      <c r="AB548" s="103"/>
      <c r="AC548" s="103"/>
    </row>
    <row r="549" spans="1:29" ht="14.25" x14ac:dyDescent="0.2">
      <c r="A549" s="103"/>
      <c r="B549" s="103"/>
      <c r="C549" s="103"/>
      <c r="D549" s="103"/>
      <c r="E549" s="103"/>
      <c r="F549" s="103"/>
      <c r="G549" s="103"/>
      <c r="H549" s="103"/>
      <c r="I549" s="103"/>
      <c r="J549" s="103"/>
      <c r="K549" s="103"/>
      <c r="L549" s="103"/>
      <c r="M549" s="103"/>
      <c r="N549" s="103"/>
      <c r="O549" s="103"/>
      <c r="P549" s="103"/>
      <c r="Q549" s="103"/>
      <c r="R549" s="103"/>
      <c r="S549" s="127"/>
      <c r="T549" s="103"/>
      <c r="U549" s="103"/>
      <c r="V549" s="103"/>
      <c r="W549" s="103"/>
      <c r="X549" s="103"/>
      <c r="Y549" s="103"/>
      <c r="Z549" s="103"/>
      <c r="AA549" s="103"/>
      <c r="AB549" s="103"/>
      <c r="AC549" s="103"/>
    </row>
    <row r="550" spans="1:29" ht="14.25" x14ac:dyDescent="0.2">
      <c r="A550" s="103"/>
      <c r="B550" s="103"/>
      <c r="C550" s="103"/>
      <c r="D550" s="103"/>
      <c r="E550" s="103"/>
      <c r="F550" s="103"/>
      <c r="G550" s="103"/>
      <c r="H550" s="103"/>
      <c r="I550" s="103"/>
      <c r="J550" s="103"/>
      <c r="K550" s="103"/>
      <c r="L550" s="103"/>
      <c r="M550" s="103"/>
      <c r="N550" s="103"/>
      <c r="O550" s="103"/>
      <c r="P550" s="103"/>
      <c r="Q550" s="103"/>
      <c r="R550" s="103"/>
      <c r="S550" s="127"/>
      <c r="T550" s="103"/>
      <c r="U550" s="103"/>
      <c r="V550" s="103"/>
      <c r="W550" s="103"/>
      <c r="X550" s="103"/>
      <c r="Y550" s="103"/>
      <c r="Z550" s="103"/>
      <c r="AA550" s="103"/>
      <c r="AB550" s="103"/>
      <c r="AC550" s="103"/>
    </row>
    <row r="551" spans="1:29" ht="14.25" x14ac:dyDescent="0.2">
      <c r="A551" s="103"/>
      <c r="B551" s="103"/>
      <c r="C551" s="103"/>
      <c r="D551" s="103"/>
      <c r="E551" s="103"/>
      <c r="F551" s="103"/>
      <c r="G551" s="103"/>
      <c r="H551" s="103"/>
      <c r="I551" s="103"/>
      <c r="J551" s="103"/>
      <c r="K551" s="103"/>
      <c r="L551" s="103"/>
      <c r="M551" s="103"/>
      <c r="N551" s="103"/>
      <c r="O551" s="103"/>
      <c r="P551" s="103"/>
      <c r="Q551" s="103"/>
      <c r="R551" s="103"/>
      <c r="S551" s="127"/>
      <c r="T551" s="103"/>
      <c r="U551" s="103"/>
      <c r="V551" s="103"/>
      <c r="W551" s="103"/>
      <c r="X551" s="103"/>
      <c r="Y551" s="103"/>
      <c r="Z551" s="103"/>
      <c r="AA551" s="103"/>
      <c r="AB551" s="103"/>
      <c r="AC551" s="103"/>
    </row>
    <row r="552" spans="1:29" ht="14.25" x14ac:dyDescent="0.2">
      <c r="A552" s="103"/>
      <c r="B552" s="103"/>
      <c r="C552" s="103"/>
      <c r="D552" s="103"/>
      <c r="E552" s="103"/>
      <c r="F552" s="103"/>
      <c r="G552" s="103"/>
      <c r="H552" s="103"/>
      <c r="I552" s="103"/>
      <c r="J552" s="103"/>
      <c r="K552" s="103"/>
      <c r="L552" s="103"/>
      <c r="M552" s="103"/>
      <c r="N552" s="103"/>
      <c r="O552" s="103"/>
      <c r="P552" s="103"/>
      <c r="Q552" s="103"/>
      <c r="R552" s="103"/>
      <c r="S552" s="127"/>
      <c r="T552" s="103"/>
      <c r="U552" s="103"/>
      <c r="V552" s="103"/>
      <c r="W552" s="103"/>
      <c r="X552" s="103"/>
      <c r="Y552" s="103"/>
      <c r="Z552" s="103"/>
      <c r="AA552" s="103"/>
      <c r="AB552" s="103"/>
      <c r="AC552" s="103"/>
    </row>
    <row r="553" spans="1:29" ht="14.25" x14ac:dyDescent="0.2">
      <c r="A553" s="103"/>
      <c r="B553" s="103"/>
      <c r="C553" s="103"/>
      <c r="D553" s="103"/>
      <c r="E553" s="103"/>
      <c r="F553" s="103"/>
      <c r="G553" s="103"/>
      <c r="H553" s="103"/>
      <c r="I553" s="103"/>
      <c r="J553" s="103"/>
      <c r="K553" s="103"/>
      <c r="L553" s="103"/>
      <c r="M553" s="103"/>
      <c r="N553" s="103"/>
      <c r="O553" s="103"/>
      <c r="P553" s="103"/>
      <c r="Q553" s="103"/>
      <c r="R553" s="103"/>
      <c r="S553" s="127"/>
      <c r="T553" s="103"/>
      <c r="U553" s="103"/>
      <c r="V553" s="103"/>
      <c r="W553" s="103"/>
      <c r="X553" s="103"/>
      <c r="Y553" s="103"/>
      <c r="Z553" s="103"/>
      <c r="AA553" s="103"/>
      <c r="AB553" s="103"/>
      <c r="AC553" s="103"/>
    </row>
    <row r="554" spans="1:29" ht="14.25" x14ac:dyDescent="0.2">
      <c r="A554" s="103"/>
      <c r="B554" s="103"/>
      <c r="C554" s="103"/>
      <c r="D554" s="103"/>
      <c r="E554" s="103"/>
      <c r="F554" s="103"/>
      <c r="G554" s="103"/>
      <c r="H554" s="103"/>
      <c r="I554" s="103"/>
      <c r="J554" s="103"/>
      <c r="K554" s="103"/>
      <c r="L554" s="103"/>
      <c r="M554" s="103"/>
      <c r="N554" s="103"/>
      <c r="O554" s="103"/>
      <c r="P554" s="103"/>
      <c r="Q554" s="103"/>
      <c r="R554" s="103"/>
      <c r="S554" s="127"/>
      <c r="T554" s="103"/>
      <c r="U554" s="103"/>
      <c r="V554" s="103"/>
      <c r="W554" s="103"/>
      <c r="X554" s="103"/>
      <c r="Y554" s="103"/>
      <c r="Z554" s="103"/>
      <c r="AA554" s="103"/>
      <c r="AB554" s="103"/>
      <c r="AC554" s="103"/>
    </row>
    <row r="555" spans="1:29" ht="14.25" x14ac:dyDescent="0.2">
      <c r="A555" s="103"/>
      <c r="B555" s="103"/>
      <c r="C555" s="103"/>
      <c r="D555" s="103"/>
      <c r="E555" s="103"/>
      <c r="F555" s="103"/>
      <c r="G555" s="103"/>
      <c r="H555" s="103"/>
      <c r="I555" s="103"/>
      <c r="J555" s="103"/>
      <c r="K555" s="103"/>
      <c r="L555" s="103"/>
      <c r="M555" s="103"/>
      <c r="N555" s="103"/>
      <c r="O555" s="103"/>
      <c r="P555" s="103"/>
      <c r="Q555" s="103"/>
      <c r="R555" s="103"/>
      <c r="S555" s="127"/>
      <c r="T555" s="103"/>
      <c r="U555" s="103"/>
      <c r="V555" s="103"/>
      <c r="W555" s="103"/>
      <c r="X555" s="103"/>
      <c r="Y555" s="103"/>
      <c r="Z555" s="103"/>
      <c r="AA555" s="103"/>
      <c r="AB555" s="103"/>
      <c r="AC555" s="103"/>
    </row>
    <row r="556" spans="1:29" ht="14.25" x14ac:dyDescent="0.2">
      <c r="A556" s="103"/>
      <c r="B556" s="103"/>
      <c r="C556" s="103"/>
      <c r="D556" s="103"/>
      <c r="E556" s="103"/>
      <c r="F556" s="103"/>
      <c r="G556" s="103"/>
      <c r="H556" s="103"/>
      <c r="I556" s="103"/>
      <c r="J556" s="103"/>
      <c r="K556" s="103"/>
      <c r="L556" s="103"/>
      <c r="M556" s="103"/>
      <c r="N556" s="103"/>
      <c r="O556" s="103"/>
      <c r="P556" s="103"/>
      <c r="Q556" s="103"/>
      <c r="R556" s="103"/>
      <c r="S556" s="127"/>
      <c r="T556" s="103"/>
      <c r="U556" s="103"/>
      <c r="V556" s="103"/>
      <c r="W556" s="103"/>
      <c r="X556" s="103"/>
      <c r="Y556" s="103"/>
      <c r="Z556" s="103"/>
      <c r="AA556" s="103"/>
      <c r="AB556" s="103"/>
      <c r="AC556" s="103"/>
    </row>
    <row r="557" spans="1:29" ht="14.25" x14ac:dyDescent="0.2">
      <c r="A557" s="103"/>
      <c r="B557" s="103"/>
      <c r="C557" s="103"/>
      <c r="D557" s="103"/>
      <c r="E557" s="103"/>
      <c r="F557" s="103"/>
      <c r="G557" s="103"/>
      <c r="H557" s="103"/>
      <c r="I557" s="103"/>
      <c r="J557" s="103"/>
      <c r="K557" s="103"/>
      <c r="L557" s="103"/>
      <c r="M557" s="103"/>
      <c r="N557" s="103"/>
      <c r="O557" s="103"/>
      <c r="P557" s="103"/>
      <c r="Q557" s="103"/>
      <c r="R557" s="103"/>
      <c r="S557" s="127"/>
      <c r="T557" s="103"/>
      <c r="U557" s="103"/>
      <c r="V557" s="103"/>
      <c r="W557" s="103"/>
      <c r="X557" s="103"/>
      <c r="Y557" s="103"/>
      <c r="Z557" s="103"/>
      <c r="AA557" s="103"/>
      <c r="AB557" s="103"/>
      <c r="AC557" s="103"/>
    </row>
    <row r="558" spans="1:29" ht="14.25" x14ac:dyDescent="0.2">
      <c r="A558" s="103"/>
      <c r="B558" s="103"/>
      <c r="C558" s="103"/>
      <c r="D558" s="103"/>
      <c r="E558" s="103"/>
      <c r="F558" s="103"/>
      <c r="G558" s="103"/>
      <c r="H558" s="103"/>
      <c r="I558" s="103"/>
      <c r="J558" s="103"/>
      <c r="K558" s="103"/>
      <c r="L558" s="103"/>
      <c r="M558" s="103"/>
      <c r="N558" s="103"/>
      <c r="O558" s="103"/>
      <c r="P558" s="103"/>
      <c r="Q558" s="103"/>
      <c r="R558" s="103"/>
      <c r="S558" s="127"/>
      <c r="T558" s="103"/>
      <c r="U558" s="103"/>
      <c r="V558" s="103"/>
      <c r="W558" s="103"/>
      <c r="X558" s="103"/>
      <c r="Y558" s="103"/>
      <c r="Z558" s="103"/>
      <c r="AA558" s="103"/>
      <c r="AB558" s="103"/>
      <c r="AC558" s="103"/>
    </row>
    <row r="559" spans="1:29" ht="14.25" x14ac:dyDescent="0.2">
      <c r="A559" s="103"/>
      <c r="B559" s="103"/>
      <c r="C559" s="103"/>
      <c r="D559" s="103"/>
      <c r="E559" s="103"/>
      <c r="F559" s="103"/>
      <c r="G559" s="103"/>
      <c r="H559" s="103"/>
      <c r="I559" s="103"/>
      <c r="J559" s="103"/>
      <c r="K559" s="103"/>
      <c r="L559" s="103"/>
      <c r="M559" s="103"/>
      <c r="N559" s="103"/>
      <c r="O559" s="103"/>
      <c r="P559" s="103"/>
      <c r="Q559" s="103"/>
      <c r="R559" s="103"/>
      <c r="S559" s="127"/>
      <c r="T559" s="103"/>
      <c r="U559" s="103"/>
      <c r="V559" s="103"/>
      <c r="W559" s="103"/>
      <c r="X559" s="103"/>
      <c r="Y559" s="103"/>
      <c r="Z559" s="103"/>
      <c r="AA559" s="103"/>
      <c r="AB559" s="103"/>
      <c r="AC559" s="103"/>
    </row>
    <row r="560" spans="1:29" ht="14.25" x14ac:dyDescent="0.2">
      <c r="A560" s="103"/>
      <c r="B560" s="103"/>
      <c r="C560" s="103"/>
      <c r="D560" s="103"/>
      <c r="E560" s="103"/>
      <c r="F560" s="103"/>
      <c r="G560" s="103"/>
      <c r="H560" s="103"/>
      <c r="I560" s="103"/>
      <c r="J560" s="103"/>
      <c r="K560" s="103"/>
      <c r="L560" s="103"/>
      <c r="M560" s="103"/>
      <c r="N560" s="103"/>
      <c r="O560" s="103"/>
      <c r="P560" s="103"/>
      <c r="Q560" s="103"/>
      <c r="R560" s="103"/>
      <c r="S560" s="127"/>
      <c r="T560" s="103"/>
      <c r="U560" s="103"/>
      <c r="V560" s="103"/>
      <c r="W560" s="103"/>
      <c r="X560" s="103"/>
      <c r="Y560" s="103"/>
      <c r="Z560" s="103"/>
      <c r="AA560" s="103"/>
      <c r="AB560" s="103"/>
      <c r="AC560" s="103"/>
    </row>
    <row r="561" spans="1:29" ht="14.25" x14ac:dyDescent="0.2">
      <c r="A561" s="103"/>
      <c r="B561" s="103"/>
      <c r="C561" s="103"/>
      <c r="D561" s="103"/>
      <c r="E561" s="103"/>
      <c r="F561" s="103"/>
      <c r="G561" s="103"/>
      <c r="H561" s="103"/>
      <c r="I561" s="103"/>
      <c r="J561" s="103"/>
      <c r="K561" s="103"/>
      <c r="L561" s="103"/>
      <c r="M561" s="103"/>
      <c r="N561" s="103"/>
      <c r="O561" s="103"/>
      <c r="P561" s="103"/>
      <c r="Q561" s="103"/>
      <c r="R561" s="103"/>
      <c r="S561" s="127"/>
      <c r="T561" s="103"/>
      <c r="U561" s="103"/>
      <c r="V561" s="103"/>
      <c r="W561" s="103"/>
      <c r="X561" s="103"/>
      <c r="Y561" s="103"/>
      <c r="Z561" s="103"/>
      <c r="AA561" s="103"/>
      <c r="AB561" s="103"/>
      <c r="AC561" s="103"/>
    </row>
    <row r="562" spans="1:29" ht="14.25" x14ac:dyDescent="0.2">
      <c r="A562" s="103"/>
      <c r="B562" s="103"/>
      <c r="C562" s="103"/>
      <c r="D562" s="103"/>
      <c r="E562" s="103"/>
      <c r="F562" s="103"/>
      <c r="G562" s="103"/>
      <c r="H562" s="103"/>
      <c r="I562" s="103"/>
      <c r="J562" s="103"/>
      <c r="K562" s="103"/>
      <c r="L562" s="103"/>
      <c r="M562" s="103"/>
      <c r="N562" s="103"/>
      <c r="O562" s="103"/>
      <c r="P562" s="103"/>
      <c r="Q562" s="103"/>
      <c r="R562" s="103"/>
      <c r="S562" s="127"/>
      <c r="T562" s="103"/>
      <c r="U562" s="103"/>
      <c r="V562" s="103"/>
      <c r="W562" s="103"/>
      <c r="X562" s="103"/>
      <c r="Y562" s="103"/>
      <c r="Z562" s="103"/>
      <c r="AA562" s="103"/>
      <c r="AB562" s="103"/>
      <c r="AC562" s="103"/>
    </row>
    <row r="563" spans="1:29" ht="14.25" x14ac:dyDescent="0.2">
      <c r="A563" s="103"/>
      <c r="B563" s="103"/>
      <c r="C563" s="103"/>
      <c r="D563" s="103"/>
      <c r="E563" s="103"/>
      <c r="F563" s="103"/>
      <c r="G563" s="103"/>
      <c r="H563" s="103"/>
      <c r="I563" s="103"/>
      <c r="J563" s="103"/>
      <c r="K563" s="103"/>
      <c r="L563" s="103"/>
      <c r="M563" s="103"/>
      <c r="N563" s="103"/>
      <c r="O563" s="103"/>
      <c r="P563" s="103"/>
      <c r="Q563" s="103"/>
      <c r="R563" s="103"/>
      <c r="S563" s="127"/>
      <c r="T563" s="103"/>
      <c r="U563" s="103"/>
      <c r="V563" s="103"/>
      <c r="W563" s="103"/>
      <c r="X563" s="103"/>
      <c r="Y563" s="103"/>
      <c r="Z563" s="103"/>
      <c r="AA563" s="103"/>
      <c r="AB563" s="103"/>
      <c r="AC563" s="103"/>
    </row>
    <row r="564" spans="1:29" ht="14.25" x14ac:dyDescent="0.2">
      <c r="A564" s="103"/>
      <c r="B564" s="103"/>
      <c r="C564" s="103"/>
      <c r="D564" s="103"/>
      <c r="E564" s="103"/>
      <c r="F564" s="103"/>
      <c r="G564" s="103"/>
      <c r="H564" s="103"/>
      <c r="I564" s="103"/>
      <c r="J564" s="103"/>
      <c r="K564" s="103"/>
      <c r="L564" s="103"/>
      <c r="M564" s="103"/>
      <c r="N564" s="103"/>
      <c r="O564" s="103"/>
      <c r="P564" s="103"/>
      <c r="Q564" s="103"/>
      <c r="R564" s="103"/>
      <c r="S564" s="127"/>
      <c r="T564" s="103"/>
      <c r="U564" s="103"/>
      <c r="V564" s="103"/>
      <c r="W564" s="103"/>
      <c r="X564" s="103"/>
      <c r="Y564" s="103"/>
      <c r="Z564" s="103"/>
      <c r="AA564" s="103"/>
      <c r="AB564" s="103"/>
      <c r="AC564" s="103"/>
    </row>
    <row r="565" spans="1:29" ht="14.25" x14ac:dyDescent="0.2">
      <c r="A565" s="103"/>
      <c r="B565" s="103"/>
      <c r="C565" s="103"/>
      <c r="D565" s="103"/>
      <c r="E565" s="103"/>
      <c r="F565" s="103"/>
      <c r="G565" s="103"/>
      <c r="H565" s="103"/>
      <c r="I565" s="103"/>
      <c r="J565" s="103"/>
      <c r="K565" s="103"/>
      <c r="L565" s="103"/>
      <c r="M565" s="103"/>
      <c r="N565" s="103"/>
      <c r="O565" s="103"/>
      <c r="P565" s="103"/>
      <c r="Q565" s="103"/>
      <c r="R565" s="103"/>
      <c r="S565" s="127"/>
      <c r="T565" s="103"/>
      <c r="U565" s="103"/>
      <c r="V565" s="103"/>
      <c r="W565" s="103"/>
      <c r="X565" s="103"/>
      <c r="Y565" s="103"/>
      <c r="Z565" s="103"/>
      <c r="AA565" s="103"/>
      <c r="AB565" s="103"/>
      <c r="AC565" s="103"/>
    </row>
    <row r="566" spans="1:29" ht="14.25" x14ac:dyDescent="0.2">
      <c r="A566" s="103"/>
      <c r="B566" s="103"/>
      <c r="C566" s="103"/>
      <c r="D566" s="103"/>
      <c r="E566" s="103"/>
      <c r="F566" s="103"/>
      <c r="G566" s="103"/>
      <c r="H566" s="103"/>
      <c r="I566" s="103"/>
      <c r="J566" s="103"/>
      <c r="K566" s="103"/>
      <c r="L566" s="103"/>
      <c r="M566" s="103"/>
      <c r="N566" s="103"/>
      <c r="O566" s="103"/>
      <c r="P566" s="103"/>
      <c r="Q566" s="103"/>
      <c r="R566" s="103"/>
      <c r="S566" s="127"/>
      <c r="T566" s="103"/>
      <c r="U566" s="103"/>
      <c r="V566" s="103"/>
      <c r="W566" s="103"/>
      <c r="X566" s="103"/>
      <c r="Y566" s="103"/>
      <c r="Z566" s="103"/>
      <c r="AA566" s="103"/>
      <c r="AB566" s="103"/>
      <c r="AC566" s="103"/>
    </row>
    <row r="567" spans="1:29" ht="14.25" x14ac:dyDescent="0.2">
      <c r="A567" s="103"/>
      <c r="B567" s="103"/>
      <c r="C567" s="103"/>
      <c r="D567" s="103"/>
      <c r="E567" s="103"/>
      <c r="F567" s="103"/>
      <c r="G567" s="103"/>
      <c r="H567" s="103"/>
      <c r="I567" s="103"/>
      <c r="J567" s="103"/>
      <c r="K567" s="103"/>
      <c r="L567" s="103"/>
      <c r="M567" s="103"/>
      <c r="N567" s="103"/>
      <c r="O567" s="103"/>
      <c r="P567" s="103"/>
      <c r="Q567" s="103"/>
      <c r="R567" s="103"/>
      <c r="S567" s="127"/>
      <c r="T567" s="103"/>
      <c r="U567" s="103"/>
      <c r="V567" s="103"/>
      <c r="W567" s="103"/>
      <c r="X567" s="103"/>
      <c r="Y567" s="103"/>
      <c r="Z567" s="103"/>
      <c r="AA567" s="103"/>
      <c r="AB567" s="103"/>
      <c r="AC567" s="103"/>
    </row>
    <row r="568" spans="1:29" ht="14.25" x14ac:dyDescent="0.2">
      <c r="A568" s="103"/>
      <c r="B568" s="103"/>
      <c r="C568" s="103"/>
      <c r="D568" s="103"/>
      <c r="E568" s="103"/>
      <c r="F568" s="103"/>
      <c r="G568" s="103"/>
      <c r="H568" s="103"/>
      <c r="I568" s="103"/>
      <c r="J568" s="103"/>
      <c r="K568" s="103"/>
      <c r="L568" s="103"/>
      <c r="M568" s="103"/>
      <c r="N568" s="103"/>
      <c r="O568" s="103"/>
      <c r="P568" s="103"/>
      <c r="Q568" s="103"/>
      <c r="R568" s="103"/>
      <c r="S568" s="127"/>
      <c r="T568" s="103"/>
      <c r="U568" s="103"/>
      <c r="V568" s="103"/>
      <c r="W568" s="103"/>
      <c r="X568" s="103"/>
      <c r="Y568" s="103"/>
      <c r="Z568" s="103"/>
      <c r="AA568" s="103"/>
      <c r="AB568" s="103"/>
      <c r="AC568" s="103"/>
    </row>
    <row r="569" spans="1:29" ht="14.25" x14ac:dyDescent="0.2">
      <c r="A569" s="103"/>
      <c r="B569" s="103"/>
      <c r="C569" s="103"/>
      <c r="D569" s="103"/>
      <c r="E569" s="103"/>
      <c r="F569" s="103"/>
      <c r="G569" s="103"/>
      <c r="H569" s="103"/>
      <c r="I569" s="103"/>
      <c r="J569" s="103"/>
      <c r="K569" s="103"/>
      <c r="L569" s="103"/>
      <c r="M569" s="103"/>
      <c r="N569" s="103"/>
      <c r="O569" s="103"/>
      <c r="P569" s="103"/>
      <c r="Q569" s="103"/>
      <c r="R569" s="103"/>
      <c r="S569" s="127"/>
      <c r="T569" s="103"/>
      <c r="U569" s="103"/>
      <c r="V569" s="103"/>
      <c r="W569" s="103"/>
      <c r="X569" s="103"/>
      <c r="Y569" s="103"/>
      <c r="Z569" s="103"/>
      <c r="AA569" s="103"/>
      <c r="AB569" s="103"/>
      <c r="AC569" s="103"/>
    </row>
    <row r="570" spans="1:29" ht="14.25" x14ac:dyDescent="0.2">
      <c r="A570" s="103"/>
      <c r="B570" s="103"/>
      <c r="C570" s="103"/>
      <c r="D570" s="103"/>
      <c r="E570" s="103"/>
      <c r="F570" s="103"/>
      <c r="G570" s="103"/>
      <c r="H570" s="103"/>
      <c r="I570" s="103"/>
      <c r="J570" s="103"/>
      <c r="K570" s="103"/>
      <c r="L570" s="103"/>
      <c r="M570" s="103"/>
      <c r="N570" s="103"/>
      <c r="O570" s="103"/>
      <c r="P570" s="103"/>
      <c r="Q570" s="103"/>
      <c r="R570" s="103"/>
      <c r="S570" s="127"/>
      <c r="T570" s="103"/>
      <c r="U570" s="103"/>
      <c r="V570" s="103"/>
      <c r="W570" s="103"/>
      <c r="X570" s="103"/>
      <c r="Y570" s="103"/>
      <c r="Z570" s="103"/>
      <c r="AA570" s="103"/>
      <c r="AB570" s="103"/>
      <c r="AC570" s="103"/>
    </row>
    <row r="571" spans="1:29" ht="14.25" x14ac:dyDescent="0.2">
      <c r="A571" s="103"/>
      <c r="B571" s="103"/>
      <c r="C571" s="103"/>
      <c r="D571" s="103"/>
      <c r="E571" s="103"/>
      <c r="F571" s="103"/>
      <c r="G571" s="103"/>
      <c r="H571" s="103"/>
      <c r="I571" s="103"/>
      <c r="J571" s="103"/>
      <c r="K571" s="103"/>
      <c r="L571" s="103"/>
      <c r="M571" s="103"/>
      <c r="N571" s="103"/>
      <c r="O571" s="103"/>
      <c r="P571" s="103"/>
      <c r="Q571" s="103"/>
      <c r="R571" s="103"/>
      <c r="S571" s="127"/>
      <c r="T571" s="103"/>
      <c r="U571" s="103"/>
      <c r="V571" s="103"/>
      <c r="W571" s="103"/>
      <c r="X571" s="103"/>
      <c r="Y571" s="103"/>
      <c r="Z571" s="103"/>
      <c r="AA571" s="103"/>
      <c r="AB571" s="103"/>
      <c r="AC571" s="103"/>
    </row>
    <row r="572" spans="1:29" ht="14.25" x14ac:dyDescent="0.2">
      <c r="A572" s="103"/>
      <c r="B572" s="103"/>
      <c r="C572" s="103"/>
      <c r="D572" s="103"/>
      <c r="E572" s="103"/>
      <c r="F572" s="103"/>
      <c r="G572" s="103"/>
      <c r="H572" s="103"/>
      <c r="I572" s="103"/>
      <c r="J572" s="103"/>
      <c r="K572" s="103"/>
      <c r="L572" s="103"/>
      <c r="M572" s="103"/>
      <c r="N572" s="103"/>
      <c r="O572" s="103"/>
      <c r="P572" s="103"/>
      <c r="Q572" s="103"/>
      <c r="R572" s="103"/>
      <c r="S572" s="127"/>
      <c r="T572" s="103"/>
      <c r="U572" s="103"/>
      <c r="V572" s="103"/>
      <c r="W572" s="103"/>
      <c r="X572" s="103"/>
      <c r="Y572" s="103"/>
      <c r="Z572" s="103"/>
      <c r="AA572" s="103"/>
      <c r="AB572" s="103"/>
      <c r="AC572" s="103"/>
    </row>
    <row r="573" spans="1:29" ht="14.25" x14ac:dyDescent="0.2">
      <c r="A573" s="103"/>
      <c r="B573" s="103"/>
      <c r="C573" s="103"/>
      <c r="D573" s="103"/>
      <c r="E573" s="103"/>
      <c r="F573" s="103"/>
      <c r="G573" s="103"/>
      <c r="H573" s="103"/>
      <c r="I573" s="103"/>
      <c r="J573" s="103"/>
      <c r="K573" s="103"/>
      <c r="L573" s="103"/>
      <c r="M573" s="103"/>
      <c r="N573" s="103"/>
      <c r="O573" s="103"/>
      <c r="P573" s="103"/>
      <c r="Q573" s="103"/>
      <c r="R573" s="103"/>
      <c r="S573" s="127"/>
      <c r="T573" s="103"/>
      <c r="U573" s="103"/>
      <c r="V573" s="103"/>
      <c r="W573" s="103"/>
      <c r="X573" s="103"/>
      <c r="Y573" s="103"/>
      <c r="Z573" s="103"/>
      <c r="AA573" s="103"/>
      <c r="AB573" s="103"/>
      <c r="AC573" s="103"/>
    </row>
    <row r="574" spans="1:29" ht="14.25" x14ac:dyDescent="0.2">
      <c r="A574" s="103"/>
      <c r="B574" s="103"/>
      <c r="C574" s="103"/>
      <c r="D574" s="103"/>
      <c r="E574" s="103"/>
      <c r="F574" s="103"/>
      <c r="G574" s="103"/>
      <c r="H574" s="103"/>
      <c r="I574" s="103"/>
      <c r="J574" s="103"/>
      <c r="K574" s="103"/>
      <c r="L574" s="103"/>
      <c r="M574" s="103"/>
      <c r="N574" s="103"/>
      <c r="O574" s="103"/>
      <c r="P574" s="103"/>
      <c r="Q574" s="103"/>
      <c r="R574" s="103"/>
      <c r="S574" s="127"/>
      <c r="T574" s="103"/>
      <c r="U574" s="103"/>
      <c r="V574" s="103"/>
      <c r="W574" s="103"/>
      <c r="X574" s="103"/>
      <c r="Y574" s="103"/>
      <c r="Z574" s="103"/>
      <c r="AA574" s="103"/>
      <c r="AB574" s="103"/>
      <c r="AC574" s="103"/>
    </row>
    <row r="575" spans="1:29" ht="14.25" x14ac:dyDescent="0.2">
      <c r="A575" s="103"/>
      <c r="B575" s="103"/>
      <c r="C575" s="103"/>
      <c r="D575" s="103"/>
      <c r="E575" s="103"/>
      <c r="F575" s="103"/>
      <c r="G575" s="103"/>
      <c r="H575" s="103"/>
      <c r="I575" s="103"/>
      <c r="J575" s="103"/>
      <c r="K575" s="103"/>
      <c r="L575" s="103"/>
      <c r="M575" s="103"/>
      <c r="N575" s="103"/>
      <c r="O575" s="103"/>
      <c r="P575" s="103"/>
      <c r="Q575" s="103"/>
      <c r="R575" s="103"/>
      <c r="S575" s="127"/>
      <c r="T575" s="103"/>
      <c r="U575" s="103"/>
      <c r="V575" s="103"/>
      <c r="W575" s="103"/>
      <c r="X575" s="103"/>
      <c r="Y575" s="103"/>
      <c r="Z575" s="103"/>
      <c r="AA575" s="103"/>
      <c r="AB575" s="103"/>
      <c r="AC575" s="103"/>
    </row>
    <row r="576" spans="1:29" ht="14.25" x14ac:dyDescent="0.2">
      <c r="A576" s="103"/>
      <c r="B576" s="103"/>
      <c r="C576" s="103"/>
      <c r="D576" s="103"/>
      <c r="E576" s="103"/>
      <c r="F576" s="103"/>
      <c r="G576" s="103"/>
      <c r="H576" s="103"/>
      <c r="I576" s="103"/>
      <c r="J576" s="103"/>
      <c r="K576" s="103"/>
      <c r="L576" s="103"/>
      <c r="M576" s="103"/>
      <c r="N576" s="103"/>
      <c r="O576" s="103"/>
      <c r="P576" s="103"/>
      <c r="Q576" s="103"/>
      <c r="R576" s="103"/>
      <c r="S576" s="127"/>
      <c r="T576" s="103"/>
      <c r="U576" s="103"/>
      <c r="V576" s="103"/>
      <c r="W576" s="103"/>
      <c r="X576" s="103"/>
      <c r="Y576" s="103"/>
      <c r="Z576" s="103"/>
      <c r="AA576" s="103"/>
      <c r="AB576" s="103"/>
      <c r="AC576" s="103"/>
    </row>
    <row r="577" spans="1:29" ht="14.25" x14ac:dyDescent="0.2">
      <c r="A577" s="103"/>
      <c r="B577" s="103"/>
      <c r="C577" s="103"/>
      <c r="D577" s="103"/>
      <c r="E577" s="103"/>
      <c r="F577" s="103"/>
      <c r="G577" s="103"/>
      <c r="H577" s="103"/>
      <c r="I577" s="103"/>
      <c r="J577" s="103"/>
      <c r="K577" s="103"/>
      <c r="L577" s="103"/>
      <c r="M577" s="103"/>
      <c r="N577" s="103"/>
      <c r="O577" s="103"/>
      <c r="P577" s="103"/>
      <c r="Q577" s="103"/>
      <c r="R577" s="103"/>
      <c r="S577" s="127"/>
      <c r="T577" s="103"/>
      <c r="U577" s="103"/>
      <c r="V577" s="103"/>
      <c r="W577" s="103"/>
      <c r="X577" s="103"/>
      <c r="Y577" s="103"/>
      <c r="Z577" s="103"/>
      <c r="AA577" s="103"/>
      <c r="AB577" s="103"/>
      <c r="AC577" s="103"/>
    </row>
    <row r="578" spans="1:29" ht="14.25" x14ac:dyDescent="0.2">
      <c r="A578" s="103"/>
      <c r="B578" s="103"/>
      <c r="C578" s="103"/>
      <c r="D578" s="103"/>
      <c r="E578" s="103"/>
      <c r="F578" s="103"/>
      <c r="G578" s="103"/>
      <c r="H578" s="103"/>
      <c r="I578" s="103"/>
      <c r="J578" s="103"/>
      <c r="K578" s="103"/>
      <c r="L578" s="103"/>
      <c r="M578" s="103"/>
      <c r="N578" s="103"/>
      <c r="O578" s="103"/>
      <c r="P578" s="103"/>
      <c r="Q578" s="103"/>
      <c r="R578" s="103"/>
      <c r="S578" s="127"/>
      <c r="T578" s="103"/>
      <c r="U578" s="103"/>
      <c r="V578" s="103"/>
      <c r="W578" s="103"/>
      <c r="X578" s="103"/>
      <c r="Y578" s="103"/>
      <c r="Z578" s="103"/>
      <c r="AA578" s="103"/>
      <c r="AB578" s="103"/>
      <c r="AC578" s="103"/>
    </row>
    <row r="579" spans="1:29" ht="14.25" x14ac:dyDescent="0.2">
      <c r="A579" s="103"/>
      <c r="B579" s="103"/>
      <c r="C579" s="103"/>
      <c r="D579" s="103"/>
      <c r="E579" s="103"/>
      <c r="F579" s="103"/>
      <c r="G579" s="103"/>
      <c r="H579" s="103"/>
      <c r="I579" s="103"/>
      <c r="J579" s="103"/>
      <c r="K579" s="103"/>
      <c r="L579" s="103"/>
      <c r="M579" s="103"/>
      <c r="N579" s="103"/>
      <c r="O579" s="103"/>
      <c r="P579" s="103"/>
      <c r="Q579" s="103"/>
      <c r="R579" s="103"/>
      <c r="S579" s="127"/>
      <c r="T579" s="103"/>
      <c r="U579" s="103"/>
      <c r="V579" s="103"/>
      <c r="W579" s="103"/>
      <c r="X579" s="103"/>
      <c r="Y579" s="103"/>
      <c r="Z579" s="103"/>
      <c r="AA579" s="103"/>
      <c r="AB579" s="103"/>
      <c r="AC579" s="103"/>
    </row>
    <row r="580" spans="1:29" ht="14.25" x14ac:dyDescent="0.2">
      <c r="A580" s="103"/>
      <c r="B580" s="103"/>
      <c r="C580" s="103"/>
      <c r="D580" s="103"/>
      <c r="E580" s="103"/>
      <c r="F580" s="103"/>
      <c r="G580" s="103"/>
      <c r="H580" s="103"/>
      <c r="I580" s="103"/>
      <c r="J580" s="103"/>
      <c r="K580" s="103"/>
      <c r="L580" s="103"/>
      <c r="M580" s="103"/>
      <c r="N580" s="103"/>
      <c r="O580" s="103"/>
      <c r="P580" s="103"/>
      <c r="Q580" s="103"/>
      <c r="R580" s="103"/>
      <c r="S580" s="127"/>
      <c r="T580" s="103"/>
      <c r="U580" s="103"/>
      <c r="V580" s="103"/>
      <c r="W580" s="103"/>
      <c r="X580" s="103"/>
      <c r="Y580" s="103"/>
      <c r="Z580" s="103"/>
      <c r="AA580" s="103"/>
      <c r="AB580" s="103"/>
      <c r="AC580" s="103"/>
    </row>
    <row r="581" spans="1:29" ht="14.25" x14ac:dyDescent="0.2">
      <c r="A581" s="103"/>
      <c r="B581" s="103"/>
      <c r="C581" s="103"/>
      <c r="D581" s="103"/>
      <c r="E581" s="103"/>
      <c r="F581" s="103"/>
      <c r="G581" s="103"/>
      <c r="H581" s="103"/>
      <c r="I581" s="103"/>
      <c r="J581" s="103"/>
      <c r="K581" s="103"/>
      <c r="L581" s="103"/>
      <c r="M581" s="103"/>
      <c r="N581" s="103"/>
      <c r="O581" s="103"/>
      <c r="P581" s="103"/>
      <c r="Q581" s="103"/>
      <c r="R581" s="103"/>
      <c r="S581" s="127"/>
      <c r="T581" s="103"/>
      <c r="U581" s="103"/>
      <c r="V581" s="103"/>
      <c r="W581" s="103"/>
      <c r="X581" s="103"/>
      <c r="Y581" s="103"/>
      <c r="Z581" s="103"/>
      <c r="AA581" s="103"/>
      <c r="AB581" s="103"/>
      <c r="AC581" s="103"/>
    </row>
    <row r="582" spans="1:29" ht="14.25" x14ac:dyDescent="0.2">
      <c r="A582" s="103"/>
      <c r="B582" s="103"/>
      <c r="C582" s="103"/>
      <c r="D582" s="103"/>
      <c r="E582" s="103"/>
      <c r="F582" s="103"/>
      <c r="G582" s="103"/>
      <c r="H582" s="103"/>
      <c r="I582" s="103"/>
      <c r="J582" s="103"/>
      <c r="K582" s="103"/>
      <c r="L582" s="103"/>
      <c r="M582" s="103"/>
      <c r="N582" s="103"/>
      <c r="O582" s="103"/>
      <c r="P582" s="103"/>
      <c r="Q582" s="103"/>
      <c r="R582" s="103"/>
      <c r="S582" s="127"/>
      <c r="T582" s="103"/>
      <c r="U582" s="103"/>
      <c r="V582" s="103"/>
      <c r="W582" s="103"/>
      <c r="X582" s="103"/>
      <c r="Y582" s="103"/>
      <c r="Z582" s="103"/>
      <c r="AA582" s="103"/>
      <c r="AB582" s="103"/>
      <c r="AC582" s="103"/>
    </row>
    <row r="583" spans="1:29" ht="14.25" x14ac:dyDescent="0.2">
      <c r="A583" s="103"/>
      <c r="B583" s="103"/>
      <c r="C583" s="103"/>
      <c r="D583" s="103"/>
      <c r="E583" s="103"/>
      <c r="F583" s="103"/>
      <c r="G583" s="103"/>
      <c r="H583" s="103"/>
      <c r="I583" s="103"/>
      <c r="J583" s="103"/>
      <c r="K583" s="103"/>
      <c r="L583" s="103"/>
      <c r="M583" s="103"/>
      <c r="N583" s="103"/>
      <c r="O583" s="103"/>
      <c r="P583" s="103"/>
      <c r="Q583" s="103"/>
      <c r="R583" s="103"/>
      <c r="S583" s="127"/>
      <c r="T583" s="103"/>
      <c r="U583" s="103"/>
      <c r="V583" s="103"/>
      <c r="W583" s="103"/>
      <c r="X583" s="103"/>
      <c r="Y583" s="103"/>
      <c r="Z583" s="103"/>
      <c r="AA583" s="103"/>
      <c r="AB583" s="103"/>
      <c r="AC583" s="103"/>
    </row>
    <row r="584" spans="1:29" ht="14.25" x14ac:dyDescent="0.2">
      <c r="A584" s="103"/>
      <c r="B584" s="103"/>
      <c r="C584" s="103"/>
      <c r="D584" s="103"/>
      <c r="E584" s="103"/>
      <c r="F584" s="103"/>
      <c r="G584" s="103"/>
      <c r="H584" s="103"/>
      <c r="I584" s="103"/>
      <c r="J584" s="103"/>
      <c r="K584" s="103"/>
      <c r="L584" s="103"/>
      <c r="M584" s="103"/>
      <c r="N584" s="103"/>
      <c r="O584" s="103"/>
      <c r="P584" s="103"/>
      <c r="Q584" s="103"/>
      <c r="R584" s="103"/>
      <c r="S584" s="127"/>
      <c r="T584" s="103"/>
      <c r="U584" s="103"/>
      <c r="V584" s="103"/>
      <c r="W584" s="103"/>
      <c r="X584" s="103"/>
      <c r="Y584" s="103"/>
      <c r="Z584" s="103"/>
      <c r="AA584" s="103"/>
      <c r="AB584" s="103"/>
      <c r="AC584" s="103"/>
    </row>
    <row r="585" spans="1:29" ht="14.25" x14ac:dyDescent="0.2">
      <c r="A585" s="103"/>
      <c r="B585" s="103"/>
      <c r="C585" s="103"/>
      <c r="D585" s="103"/>
      <c r="E585" s="103"/>
      <c r="F585" s="103"/>
      <c r="G585" s="103"/>
      <c r="H585" s="103"/>
      <c r="I585" s="103"/>
      <c r="J585" s="103"/>
      <c r="K585" s="103"/>
      <c r="L585" s="103"/>
      <c r="M585" s="103"/>
      <c r="N585" s="103"/>
      <c r="O585" s="103"/>
      <c r="P585" s="103"/>
      <c r="Q585" s="103"/>
      <c r="R585" s="103"/>
      <c r="S585" s="127"/>
      <c r="T585" s="103"/>
      <c r="U585" s="103"/>
      <c r="V585" s="103"/>
      <c r="W585" s="103"/>
      <c r="X585" s="103"/>
      <c r="Y585" s="103"/>
      <c r="Z585" s="103"/>
      <c r="AA585" s="103"/>
      <c r="AB585" s="103"/>
      <c r="AC585" s="103"/>
    </row>
    <row r="586" spans="1:29" ht="14.25" x14ac:dyDescent="0.2">
      <c r="A586" s="103"/>
      <c r="B586" s="103"/>
      <c r="C586" s="103"/>
      <c r="D586" s="103"/>
      <c r="E586" s="103"/>
      <c r="F586" s="103"/>
      <c r="G586" s="103"/>
      <c r="H586" s="103"/>
      <c r="I586" s="103"/>
      <c r="J586" s="103"/>
      <c r="K586" s="103"/>
      <c r="L586" s="103"/>
      <c r="M586" s="103"/>
      <c r="N586" s="103"/>
      <c r="O586" s="103"/>
      <c r="P586" s="103"/>
      <c r="Q586" s="103"/>
      <c r="R586" s="103"/>
      <c r="S586" s="127"/>
      <c r="T586" s="103"/>
      <c r="U586" s="103"/>
      <c r="V586" s="103"/>
      <c r="W586" s="103"/>
      <c r="X586" s="103"/>
      <c r="Y586" s="103"/>
      <c r="Z586" s="103"/>
      <c r="AA586" s="103"/>
      <c r="AB586" s="103"/>
      <c r="AC586" s="103"/>
    </row>
    <row r="587" spans="1:29" ht="14.25" x14ac:dyDescent="0.2">
      <c r="A587" s="103"/>
      <c r="B587" s="103"/>
      <c r="C587" s="103"/>
      <c r="D587" s="103"/>
      <c r="E587" s="103"/>
      <c r="F587" s="103"/>
      <c r="G587" s="103"/>
      <c r="H587" s="103"/>
      <c r="I587" s="103"/>
      <c r="J587" s="103"/>
      <c r="K587" s="103"/>
      <c r="L587" s="103"/>
      <c r="M587" s="103"/>
      <c r="N587" s="103"/>
      <c r="O587" s="103"/>
      <c r="P587" s="103"/>
      <c r="Q587" s="103"/>
      <c r="R587" s="103"/>
      <c r="S587" s="127"/>
      <c r="T587" s="103"/>
      <c r="U587" s="103"/>
      <c r="V587" s="103"/>
      <c r="W587" s="103"/>
      <c r="X587" s="103"/>
      <c r="Y587" s="103"/>
      <c r="Z587" s="103"/>
      <c r="AA587" s="103"/>
      <c r="AB587" s="103"/>
      <c r="AC587" s="103"/>
    </row>
    <row r="588" spans="1:29" ht="14.25" x14ac:dyDescent="0.2">
      <c r="A588" s="103"/>
      <c r="B588" s="103"/>
      <c r="C588" s="103"/>
      <c r="D588" s="103"/>
      <c r="E588" s="103"/>
      <c r="F588" s="103"/>
      <c r="G588" s="103"/>
      <c r="H588" s="103"/>
      <c r="I588" s="103"/>
      <c r="J588" s="103"/>
      <c r="K588" s="103"/>
      <c r="L588" s="103"/>
      <c r="M588" s="103"/>
      <c r="N588" s="103"/>
      <c r="O588" s="103"/>
      <c r="P588" s="103"/>
      <c r="Q588" s="103"/>
      <c r="R588" s="103"/>
      <c r="S588" s="127"/>
      <c r="T588" s="103"/>
      <c r="U588" s="103"/>
      <c r="V588" s="103"/>
      <c r="W588" s="103"/>
      <c r="X588" s="103"/>
      <c r="Y588" s="103"/>
      <c r="Z588" s="103"/>
      <c r="AA588" s="103"/>
      <c r="AB588" s="103"/>
      <c r="AC588" s="103"/>
    </row>
    <row r="589" spans="1:29" ht="14.25" x14ac:dyDescent="0.2">
      <c r="A589" s="103"/>
      <c r="B589" s="103"/>
      <c r="C589" s="103"/>
      <c r="D589" s="103"/>
      <c r="E589" s="103"/>
      <c r="F589" s="103"/>
      <c r="G589" s="103"/>
      <c r="H589" s="103"/>
      <c r="I589" s="103"/>
      <c r="J589" s="103"/>
      <c r="K589" s="103"/>
      <c r="L589" s="103"/>
      <c r="M589" s="103"/>
      <c r="N589" s="103"/>
      <c r="O589" s="103"/>
      <c r="P589" s="103"/>
      <c r="Q589" s="103"/>
      <c r="R589" s="103"/>
      <c r="S589" s="127"/>
      <c r="T589" s="103"/>
      <c r="U589" s="103"/>
      <c r="V589" s="103"/>
      <c r="W589" s="103"/>
      <c r="X589" s="103"/>
      <c r="Y589" s="103"/>
      <c r="Z589" s="103"/>
      <c r="AA589" s="103"/>
      <c r="AB589" s="103"/>
      <c r="AC589" s="103"/>
    </row>
    <row r="590" spans="1:29" ht="14.25" x14ac:dyDescent="0.2">
      <c r="A590" s="103"/>
      <c r="B590" s="103"/>
      <c r="C590" s="103"/>
      <c r="D590" s="103"/>
      <c r="E590" s="103"/>
      <c r="F590" s="103"/>
      <c r="G590" s="103"/>
      <c r="H590" s="103"/>
      <c r="I590" s="103"/>
      <c r="J590" s="103"/>
      <c r="K590" s="103"/>
      <c r="L590" s="103"/>
      <c r="M590" s="103"/>
      <c r="N590" s="103"/>
      <c r="O590" s="103"/>
      <c r="P590" s="103"/>
      <c r="Q590" s="103"/>
      <c r="R590" s="103"/>
      <c r="S590" s="127"/>
      <c r="T590" s="103"/>
      <c r="U590" s="103"/>
      <c r="V590" s="103"/>
      <c r="W590" s="103"/>
      <c r="X590" s="103"/>
      <c r="Y590" s="103"/>
      <c r="Z590" s="103"/>
      <c r="AA590" s="103"/>
      <c r="AB590" s="103"/>
      <c r="AC590" s="103"/>
    </row>
    <row r="591" spans="1:29" ht="14.25" x14ac:dyDescent="0.2">
      <c r="A591" s="103"/>
      <c r="B591" s="103"/>
      <c r="C591" s="103"/>
      <c r="D591" s="103"/>
      <c r="E591" s="103"/>
      <c r="F591" s="103"/>
      <c r="G591" s="103"/>
      <c r="H591" s="103"/>
      <c r="I591" s="103"/>
      <c r="J591" s="103"/>
      <c r="K591" s="103"/>
      <c r="L591" s="103"/>
      <c r="M591" s="103"/>
      <c r="N591" s="103"/>
      <c r="O591" s="103"/>
      <c r="P591" s="103"/>
      <c r="Q591" s="103"/>
      <c r="R591" s="103"/>
      <c r="S591" s="127"/>
      <c r="T591" s="103"/>
      <c r="U591" s="103"/>
      <c r="V591" s="103"/>
      <c r="W591" s="103"/>
      <c r="X591" s="103"/>
      <c r="Y591" s="103"/>
      <c r="Z591" s="103"/>
      <c r="AA591" s="103"/>
      <c r="AB591" s="103"/>
      <c r="AC591" s="103"/>
    </row>
    <row r="592" spans="1:29" ht="14.25" x14ac:dyDescent="0.2">
      <c r="A592" s="103"/>
      <c r="B592" s="103"/>
      <c r="C592" s="103"/>
      <c r="D592" s="103"/>
      <c r="E592" s="103"/>
      <c r="F592" s="103"/>
      <c r="G592" s="103"/>
      <c r="H592" s="103"/>
      <c r="I592" s="103"/>
      <c r="J592" s="103"/>
      <c r="K592" s="103"/>
      <c r="L592" s="103"/>
      <c r="M592" s="103"/>
      <c r="N592" s="103"/>
      <c r="O592" s="103"/>
      <c r="P592" s="103"/>
      <c r="Q592" s="103"/>
      <c r="R592" s="103"/>
      <c r="S592" s="127"/>
      <c r="T592" s="103"/>
      <c r="U592" s="103"/>
      <c r="V592" s="103"/>
      <c r="W592" s="103"/>
      <c r="X592" s="103"/>
      <c r="Y592" s="103"/>
      <c r="Z592" s="103"/>
      <c r="AA592" s="103"/>
      <c r="AB592" s="103"/>
      <c r="AC592" s="103"/>
    </row>
    <row r="593" spans="1:29" ht="14.25" x14ac:dyDescent="0.2">
      <c r="A593" s="103"/>
      <c r="B593" s="103"/>
      <c r="C593" s="103"/>
      <c r="D593" s="103"/>
      <c r="E593" s="103"/>
      <c r="F593" s="103"/>
      <c r="G593" s="103"/>
      <c r="H593" s="103"/>
      <c r="I593" s="103"/>
      <c r="J593" s="103"/>
      <c r="K593" s="103"/>
      <c r="L593" s="103"/>
      <c r="M593" s="103"/>
      <c r="N593" s="103"/>
      <c r="O593" s="103"/>
      <c r="P593" s="103"/>
      <c r="Q593" s="103"/>
      <c r="R593" s="103"/>
      <c r="S593" s="127"/>
      <c r="T593" s="103"/>
      <c r="U593" s="103"/>
      <c r="V593" s="103"/>
      <c r="W593" s="103"/>
      <c r="X593" s="103"/>
      <c r="Y593" s="103"/>
      <c r="Z593" s="103"/>
      <c r="AA593" s="103"/>
      <c r="AB593" s="103"/>
      <c r="AC593" s="103"/>
    </row>
    <row r="594" spans="1:29" ht="14.25" x14ac:dyDescent="0.2">
      <c r="A594" s="103"/>
      <c r="B594" s="103"/>
      <c r="C594" s="103"/>
      <c r="D594" s="103"/>
      <c r="E594" s="103"/>
      <c r="F594" s="103"/>
      <c r="G594" s="103"/>
      <c r="H594" s="103"/>
      <c r="I594" s="103"/>
      <c r="J594" s="103"/>
      <c r="K594" s="103"/>
      <c r="L594" s="103"/>
      <c r="M594" s="103"/>
      <c r="N594" s="103"/>
      <c r="O594" s="103"/>
      <c r="P594" s="103"/>
      <c r="Q594" s="103"/>
      <c r="R594" s="103"/>
      <c r="S594" s="127"/>
      <c r="T594" s="103"/>
      <c r="U594" s="103"/>
      <c r="V594" s="103"/>
      <c r="W594" s="103"/>
      <c r="X594" s="103"/>
      <c r="Y594" s="103"/>
      <c r="Z594" s="103"/>
      <c r="AA594" s="103"/>
      <c r="AB594" s="103"/>
      <c r="AC594" s="103"/>
    </row>
    <row r="595" spans="1:29" ht="14.25" x14ac:dyDescent="0.2">
      <c r="A595" s="103"/>
      <c r="B595" s="103"/>
      <c r="C595" s="103"/>
      <c r="D595" s="103"/>
      <c r="E595" s="103"/>
      <c r="F595" s="103"/>
      <c r="G595" s="103"/>
      <c r="H595" s="103"/>
      <c r="I595" s="103"/>
      <c r="J595" s="103"/>
      <c r="K595" s="103"/>
      <c r="L595" s="103"/>
      <c r="M595" s="103"/>
      <c r="N595" s="103"/>
      <c r="O595" s="103"/>
      <c r="P595" s="103"/>
      <c r="Q595" s="103"/>
      <c r="R595" s="103"/>
      <c r="S595" s="127"/>
      <c r="T595" s="103"/>
      <c r="U595" s="103"/>
      <c r="V595" s="103"/>
      <c r="W595" s="103"/>
      <c r="X595" s="103"/>
      <c r="Y595" s="103"/>
      <c r="Z595" s="103"/>
      <c r="AA595" s="103"/>
      <c r="AB595" s="103"/>
      <c r="AC595" s="103"/>
    </row>
    <row r="596" spans="1:29" ht="14.25" x14ac:dyDescent="0.2">
      <c r="A596" s="103"/>
      <c r="B596" s="103"/>
      <c r="C596" s="103"/>
      <c r="D596" s="103"/>
      <c r="E596" s="103"/>
      <c r="F596" s="103"/>
      <c r="G596" s="103"/>
      <c r="H596" s="103"/>
      <c r="I596" s="103"/>
      <c r="J596" s="103"/>
      <c r="K596" s="103"/>
      <c r="L596" s="103"/>
      <c r="M596" s="103"/>
      <c r="N596" s="103"/>
      <c r="O596" s="103"/>
      <c r="P596" s="103"/>
      <c r="Q596" s="103"/>
      <c r="R596" s="103"/>
      <c r="S596" s="127"/>
      <c r="T596" s="103"/>
      <c r="U596" s="103"/>
      <c r="V596" s="103"/>
      <c r="W596" s="103"/>
      <c r="X596" s="103"/>
      <c r="Y596" s="103"/>
      <c r="Z596" s="103"/>
      <c r="AA596" s="103"/>
      <c r="AB596" s="103"/>
      <c r="AC596" s="103"/>
    </row>
    <row r="597" spans="1:29" ht="14.25" x14ac:dyDescent="0.2">
      <c r="A597" s="103"/>
      <c r="B597" s="103"/>
      <c r="C597" s="103"/>
      <c r="D597" s="103"/>
      <c r="E597" s="103"/>
      <c r="F597" s="103"/>
      <c r="G597" s="103"/>
      <c r="H597" s="103"/>
      <c r="I597" s="103"/>
      <c r="J597" s="103"/>
      <c r="K597" s="103"/>
      <c r="L597" s="103"/>
      <c r="M597" s="103"/>
      <c r="N597" s="103"/>
      <c r="O597" s="103"/>
      <c r="P597" s="103"/>
      <c r="Q597" s="103"/>
      <c r="R597" s="103"/>
      <c r="S597" s="127"/>
      <c r="T597" s="103"/>
      <c r="U597" s="103"/>
      <c r="V597" s="103"/>
      <c r="W597" s="103"/>
      <c r="X597" s="103"/>
      <c r="Y597" s="103"/>
      <c r="Z597" s="103"/>
      <c r="AA597" s="103"/>
      <c r="AB597" s="103"/>
      <c r="AC597" s="103"/>
    </row>
    <row r="598" spans="1:29" ht="14.25" x14ac:dyDescent="0.2">
      <c r="A598" s="103"/>
      <c r="B598" s="103"/>
      <c r="C598" s="103"/>
      <c r="D598" s="103"/>
      <c r="E598" s="103"/>
      <c r="F598" s="103"/>
      <c r="G598" s="103"/>
      <c r="H598" s="103"/>
      <c r="I598" s="103"/>
      <c r="J598" s="103"/>
      <c r="K598" s="103"/>
      <c r="L598" s="103"/>
      <c r="M598" s="103"/>
      <c r="N598" s="103"/>
      <c r="O598" s="103"/>
      <c r="P598" s="103"/>
      <c r="Q598" s="103"/>
      <c r="R598" s="103"/>
      <c r="S598" s="127"/>
      <c r="T598" s="103"/>
      <c r="U598" s="103"/>
      <c r="V598" s="103"/>
      <c r="W598" s="103"/>
      <c r="X598" s="103"/>
      <c r="Y598" s="103"/>
      <c r="Z598" s="103"/>
      <c r="AA598" s="103"/>
      <c r="AB598" s="103"/>
      <c r="AC598" s="103"/>
    </row>
    <row r="599" spans="1:29" ht="14.25" x14ac:dyDescent="0.2">
      <c r="A599" s="103"/>
      <c r="B599" s="103"/>
      <c r="C599" s="103"/>
      <c r="D599" s="103"/>
      <c r="E599" s="103"/>
      <c r="F599" s="103"/>
      <c r="G599" s="103"/>
      <c r="H599" s="103"/>
      <c r="I599" s="103"/>
      <c r="J599" s="103"/>
      <c r="K599" s="103"/>
      <c r="L599" s="103"/>
      <c r="M599" s="103"/>
      <c r="N599" s="103"/>
      <c r="O599" s="103"/>
      <c r="P599" s="103"/>
      <c r="Q599" s="103"/>
      <c r="R599" s="103"/>
      <c r="S599" s="127"/>
      <c r="T599" s="103"/>
      <c r="U599" s="103"/>
      <c r="V599" s="103"/>
      <c r="W599" s="103"/>
      <c r="X599" s="103"/>
      <c r="Y599" s="103"/>
      <c r="Z599" s="103"/>
      <c r="AA599" s="103"/>
      <c r="AB599" s="103"/>
      <c r="AC599" s="103"/>
    </row>
    <row r="600" spans="1:29" ht="14.25" x14ac:dyDescent="0.2">
      <c r="A600" s="103"/>
      <c r="B600" s="103"/>
      <c r="C600" s="103"/>
      <c r="D600" s="103"/>
      <c r="E600" s="103"/>
      <c r="F600" s="103"/>
      <c r="G600" s="103"/>
      <c r="H600" s="103"/>
      <c r="I600" s="103"/>
      <c r="J600" s="103"/>
      <c r="K600" s="103"/>
      <c r="L600" s="103"/>
      <c r="M600" s="103"/>
      <c r="N600" s="103"/>
      <c r="O600" s="103"/>
      <c r="P600" s="103"/>
      <c r="Q600" s="103"/>
      <c r="R600" s="103"/>
      <c r="S600" s="127"/>
      <c r="T600" s="103"/>
      <c r="U600" s="103"/>
      <c r="V600" s="103"/>
      <c r="W600" s="103"/>
      <c r="X600" s="103"/>
      <c r="Y600" s="103"/>
      <c r="Z600" s="103"/>
      <c r="AA600" s="103"/>
      <c r="AB600" s="103"/>
      <c r="AC600" s="103"/>
    </row>
    <row r="601" spans="1:29" ht="14.25" x14ac:dyDescent="0.2">
      <c r="A601" s="103"/>
      <c r="B601" s="103"/>
      <c r="C601" s="103"/>
      <c r="D601" s="103"/>
      <c r="E601" s="103"/>
      <c r="F601" s="103"/>
      <c r="G601" s="103"/>
      <c r="H601" s="103"/>
      <c r="I601" s="103"/>
      <c r="J601" s="103"/>
      <c r="K601" s="103"/>
      <c r="L601" s="103"/>
      <c r="M601" s="103"/>
      <c r="N601" s="103"/>
      <c r="O601" s="103"/>
      <c r="P601" s="103"/>
      <c r="Q601" s="103"/>
      <c r="R601" s="103"/>
      <c r="S601" s="127"/>
      <c r="T601" s="103"/>
      <c r="U601" s="103"/>
      <c r="V601" s="103"/>
      <c r="W601" s="103"/>
      <c r="X601" s="103"/>
      <c r="Y601" s="103"/>
      <c r="Z601" s="103"/>
      <c r="AA601" s="103"/>
      <c r="AB601" s="103"/>
      <c r="AC601" s="103"/>
    </row>
    <row r="602" spans="1:29" ht="14.25" x14ac:dyDescent="0.2">
      <c r="A602" s="103"/>
      <c r="B602" s="103"/>
      <c r="C602" s="103"/>
      <c r="D602" s="103"/>
      <c r="E602" s="103"/>
      <c r="F602" s="103"/>
      <c r="G602" s="103"/>
      <c r="H602" s="103"/>
      <c r="I602" s="103"/>
      <c r="J602" s="103"/>
      <c r="K602" s="103"/>
      <c r="L602" s="103"/>
      <c r="M602" s="103"/>
      <c r="N602" s="103"/>
      <c r="O602" s="103"/>
      <c r="P602" s="103"/>
      <c r="Q602" s="103"/>
      <c r="R602" s="103"/>
      <c r="S602" s="127"/>
      <c r="T602" s="103"/>
      <c r="U602" s="103"/>
      <c r="V602" s="103"/>
      <c r="W602" s="103"/>
      <c r="X602" s="103"/>
      <c r="Y602" s="103"/>
      <c r="Z602" s="103"/>
      <c r="AA602" s="103"/>
      <c r="AB602" s="103"/>
      <c r="AC602" s="103"/>
    </row>
    <row r="603" spans="1:29" ht="14.25" x14ac:dyDescent="0.2">
      <c r="A603" s="103"/>
      <c r="B603" s="103"/>
      <c r="C603" s="103"/>
      <c r="D603" s="103"/>
      <c r="E603" s="103"/>
      <c r="F603" s="103"/>
      <c r="G603" s="103"/>
      <c r="H603" s="103"/>
      <c r="I603" s="103"/>
      <c r="J603" s="103"/>
      <c r="K603" s="103"/>
      <c r="L603" s="103"/>
      <c r="M603" s="103"/>
      <c r="N603" s="103"/>
      <c r="O603" s="103"/>
      <c r="P603" s="103"/>
      <c r="Q603" s="103"/>
      <c r="R603" s="103"/>
      <c r="S603" s="127"/>
      <c r="T603" s="103"/>
      <c r="U603" s="103"/>
      <c r="V603" s="103"/>
      <c r="W603" s="103"/>
      <c r="X603" s="103"/>
      <c r="Y603" s="103"/>
      <c r="Z603" s="103"/>
      <c r="AA603" s="103"/>
      <c r="AB603" s="103"/>
      <c r="AC603" s="103"/>
    </row>
    <row r="604" spans="1:29" ht="14.25" x14ac:dyDescent="0.2">
      <c r="A604" s="103"/>
      <c r="B604" s="103"/>
      <c r="C604" s="103"/>
      <c r="D604" s="103"/>
      <c r="E604" s="103"/>
      <c r="F604" s="103"/>
      <c r="G604" s="103"/>
      <c r="H604" s="103"/>
      <c r="I604" s="103"/>
      <c r="J604" s="103"/>
      <c r="K604" s="103"/>
      <c r="L604" s="103"/>
      <c r="M604" s="103"/>
      <c r="N604" s="103"/>
      <c r="O604" s="103"/>
      <c r="P604" s="103"/>
      <c r="Q604" s="103"/>
      <c r="R604" s="103"/>
      <c r="S604" s="127"/>
      <c r="T604" s="103"/>
      <c r="U604" s="103"/>
      <c r="V604" s="103"/>
      <c r="W604" s="103"/>
      <c r="X604" s="103"/>
      <c r="Y604" s="103"/>
      <c r="Z604" s="103"/>
      <c r="AA604" s="103"/>
      <c r="AB604" s="103"/>
      <c r="AC604" s="103"/>
    </row>
    <row r="605" spans="1:29" ht="14.25" x14ac:dyDescent="0.2">
      <c r="A605" s="103"/>
      <c r="B605" s="103"/>
      <c r="C605" s="103"/>
      <c r="D605" s="103"/>
      <c r="E605" s="103"/>
      <c r="F605" s="103"/>
      <c r="G605" s="103"/>
      <c r="H605" s="103"/>
      <c r="I605" s="103"/>
      <c r="J605" s="103"/>
      <c r="K605" s="103"/>
      <c r="L605" s="103"/>
      <c r="M605" s="103"/>
      <c r="N605" s="103"/>
      <c r="O605" s="103"/>
      <c r="P605" s="103"/>
      <c r="Q605" s="103"/>
      <c r="R605" s="103"/>
      <c r="S605" s="127"/>
      <c r="T605" s="103"/>
      <c r="U605" s="103"/>
      <c r="V605" s="103"/>
      <c r="W605" s="103"/>
      <c r="X605" s="103"/>
      <c r="Y605" s="103"/>
      <c r="Z605" s="103"/>
      <c r="AA605" s="103"/>
      <c r="AB605" s="103"/>
      <c r="AC605" s="103"/>
    </row>
    <row r="606" spans="1:29" ht="14.25" x14ac:dyDescent="0.2">
      <c r="A606" s="103"/>
      <c r="B606" s="103"/>
      <c r="C606" s="103"/>
      <c r="D606" s="103"/>
      <c r="E606" s="103"/>
      <c r="F606" s="103"/>
      <c r="G606" s="103"/>
      <c r="H606" s="103"/>
      <c r="I606" s="103"/>
      <c r="J606" s="103"/>
      <c r="K606" s="103"/>
      <c r="L606" s="103"/>
      <c r="M606" s="103"/>
      <c r="N606" s="103"/>
      <c r="O606" s="103"/>
      <c r="P606" s="103"/>
      <c r="Q606" s="103"/>
      <c r="R606" s="103"/>
      <c r="S606" s="127"/>
      <c r="T606" s="103"/>
      <c r="U606" s="103"/>
      <c r="V606" s="103"/>
      <c r="W606" s="103"/>
      <c r="X606" s="103"/>
      <c r="Y606" s="103"/>
      <c r="Z606" s="103"/>
      <c r="AA606" s="103"/>
      <c r="AB606" s="103"/>
      <c r="AC606" s="103"/>
    </row>
    <row r="607" spans="1:29" ht="14.25" x14ac:dyDescent="0.2">
      <c r="A607" s="103"/>
      <c r="B607" s="103"/>
      <c r="C607" s="103"/>
      <c r="D607" s="103"/>
      <c r="E607" s="103"/>
      <c r="F607" s="103"/>
      <c r="G607" s="103"/>
      <c r="H607" s="103"/>
      <c r="I607" s="103"/>
      <c r="J607" s="103"/>
      <c r="K607" s="103"/>
      <c r="L607" s="103"/>
      <c r="M607" s="103"/>
      <c r="N607" s="103"/>
      <c r="O607" s="103"/>
      <c r="P607" s="103"/>
      <c r="Q607" s="103"/>
      <c r="R607" s="103"/>
      <c r="S607" s="127"/>
      <c r="T607" s="103"/>
      <c r="U607" s="103"/>
      <c r="V607" s="103"/>
      <c r="W607" s="103"/>
      <c r="X607" s="103"/>
      <c r="Y607" s="103"/>
      <c r="Z607" s="103"/>
      <c r="AA607" s="103"/>
      <c r="AB607" s="103"/>
      <c r="AC607" s="103"/>
    </row>
    <row r="608" spans="1:29" ht="14.25" x14ac:dyDescent="0.2">
      <c r="A608" s="103"/>
      <c r="B608" s="103"/>
      <c r="C608" s="103"/>
      <c r="D608" s="103"/>
      <c r="E608" s="103"/>
      <c r="F608" s="103"/>
      <c r="G608" s="103"/>
      <c r="H608" s="103"/>
      <c r="I608" s="103"/>
      <c r="J608" s="103"/>
      <c r="K608" s="103"/>
      <c r="L608" s="103"/>
      <c r="M608" s="103"/>
      <c r="N608" s="103"/>
      <c r="O608" s="103"/>
      <c r="P608" s="103"/>
      <c r="Q608" s="103"/>
      <c r="R608" s="103"/>
      <c r="S608" s="127"/>
      <c r="T608" s="103"/>
      <c r="U608" s="103"/>
      <c r="V608" s="103"/>
      <c r="W608" s="103"/>
      <c r="X608" s="103"/>
      <c r="Y608" s="103"/>
      <c r="Z608" s="103"/>
      <c r="AA608" s="103"/>
      <c r="AB608" s="103"/>
      <c r="AC608" s="103"/>
    </row>
    <row r="609" spans="1:29" ht="14.25" x14ac:dyDescent="0.2">
      <c r="A609" s="103"/>
      <c r="B609" s="103"/>
      <c r="C609" s="103"/>
      <c r="D609" s="103"/>
      <c r="E609" s="103"/>
      <c r="F609" s="103"/>
      <c r="G609" s="103"/>
      <c r="H609" s="103"/>
      <c r="I609" s="103"/>
      <c r="J609" s="103"/>
      <c r="K609" s="103"/>
      <c r="L609" s="103"/>
      <c r="M609" s="103"/>
      <c r="N609" s="103"/>
      <c r="O609" s="103"/>
      <c r="P609" s="103"/>
      <c r="Q609" s="103"/>
      <c r="R609" s="103"/>
      <c r="S609" s="127"/>
      <c r="T609" s="103"/>
      <c r="U609" s="103"/>
      <c r="V609" s="103"/>
      <c r="W609" s="103"/>
      <c r="X609" s="103"/>
      <c r="Y609" s="103"/>
      <c r="Z609" s="103"/>
      <c r="AA609" s="103"/>
      <c r="AB609" s="103"/>
      <c r="AC609" s="103"/>
    </row>
    <row r="610" spans="1:29" ht="14.25" x14ac:dyDescent="0.2">
      <c r="A610" s="103"/>
      <c r="B610" s="103"/>
      <c r="C610" s="103"/>
      <c r="D610" s="103"/>
      <c r="E610" s="103"/>
      <c r="F610" s="103"/>
      <c r="G610" s="103"/>
      <c r="H610" s="103"/>
      <c r="I610" s="103"/>
      <c r="J610" s="103"/>
      <c r="K610" s="103"/>
      <c r="L610" s="103"/>
      <c r="M610" s="103"/>
      <c r="N610" s="103"/>
      <c r="O610" s="103"/>
      <c r="P610" s="103"/>
      <c r="Q610" s="103"/>
      <c r="R610" s="103"/>
      <c r="S610" s="127"/>
      <c r="T610" s="103"/>
      <c r="U610" s="103"/>
      <c r="V610" s="103"/>
      <c r="W610" s="103"/>
      <c r="X610" s="103"/>
      <c r="Y610" s="103"/>
      <c r="Z610" s="103"/>
      <c r="AA610" s="103"/>
      <c r="AB610" s="103"/>
      <c r="AC610" s="103"/>
    </row>
    <row r="611" spans="1:29" ht="14.25" x14ac:dyDescent="0.2">
      <c r="A611" s="103"/>
      <c r="B611" s="103"/>
      <c r="C611" s="103"/>
      <c r="D611" s="103"/>
      <c r="E611" s="103"/>
      <c r="F611" s="103"/>
      <c r="G611" s="103"/>
      <c r="H611" s="103"/>
      <c r="I611" s="103"/>
      <c r="J611" s="103"/>
      <c r="K611" s="103"/>
      <c r="L611" s="103"/>
      <c r="M611" s="103"/>
      <c r="N611" s="103"/>
      <c r="O611" s="103"/>
      <c r="P611" s="103"/>
      <c r="Q611" s="103"/>
      <c r="R611" s="103"/>
      <c r="S611" s="127"/>
      <c r="T611" s="103"/>
      <c r="U611" s="103"/>
      <c r="V611" s="103"/>
      <c r="W611" s="103"/>
      <c r="X611" s="103"/>
      <c r="Y611" s="103"/>
      <c r="Z611" s="103"/>
      <c r="AA611" s="103"/>
      <c r="AB611" s="103"/>
      <c r="AC611" s="103"/>
    </row>
    <row r="612" spans="1:29" ht="14.25" x14ac:dyDescent="0.2">
      <c r="A612" s="103"/>
      <c r="B612" s="103"/>
      <c r="C612" s="103"/>
      <c r="D612" s="103"/>
      <c r="E612" s="103"/>
      <c r="F612" s="103"/>
      <c r="G612" s="103"/>
      <c r="H612" s="103"/>
      <c r="I612" s="103"/>
      <c r="J612" s="103"/>
      <c r="K612" s="103"/>
      <c r="L612" s="103"/>
      <c r="M612" s="103"/>
      <c r="N612" s="103"/>
      <c r="O612" s="103"/>
      <c r="P612" s="103"/>
      <c r="Q612" s="103"/>
      <c r="R612" s="103"/>
      <c r="S612" s="127"/>
      <c r="T612" s="103"/>
      <c r="U612" s="103"/>
      <c r="V612" s="103"/>
      <c r="W612" s="103"/>
      <c r="X612" s="103"/>
      <c r="Y612" s="103"/>
      <c r="Z612" s="103"/>
      <c r="AA612" s="103"/>
      <c r="AB612" s="103"/>
      <c r="AC612" s="103"/>
    </row>
    <row r="613" spans="1:29" ht="14.25" x14ac:dyDescent="0.2">
      <c r="A613" s="103"/>
      <c r="B613" s="103"/>
      <c r="C613" s="103"/>
      <c r="D613" s="103"/>
      <c r="E613" s="103"/>
      <c r="F613" s="103"/>
      <c r="G613" s="103"/>
      <c r="H613" s="103"/>
      <c r="I613" s="103"/>
      <c r="J613" s="103"/>
      <c r="K613" s="103"/>
      <c r="L613" s="103"/>
      <c r="M613" s="103"/>
      <c r="N613" s="103"/>
      <c r="O613" s="103"/>
      <c r="P613" s="103"/>
      <c r="Q613" s="103"/>
      <c r="R613" s="103"/>
      <c r="S613" s="127"/>
      <c r="T613" s="103"/>
      <c r="U613" s="103"/>
      <c r="V613" s="103"/>
      <c r="W613" s="103"/>
      <c r="X613" s="103"/>
      <c r="Y613" s="103"/>
      <c r="Z613" s="103"/>
      <c r="AA613" s="103"/>
      <c r="AB613" s="103"/>
      <c r="AC613" s="103"/>
    </row>
    <row r="614" spans="1:29" ht="14.25" x14ac:dyDescent="0.2">
      <c r="A614" s="103"/>
      <c r="B614" s="103"/>
      <c r="C614" s="103"/>
      <c r="D614" s="103"/>
      <c r="E614" s="103"/>
      <c r="F614" s="103"/>
      <c r="G614" s="103"/>
      <c r="H614" s="103"/>
      <c r="I614" s="103"/>
      <c r="J614" s="103"/>
      <c r="K614" s="103"/>
      <c r="L614" s="103"/>
      <c r="M614" s="103"/>
      <c r="N614" s="103"/>
      <c r="O614" s="103"/>
      <c r="P614" s="103"/>
      <c r="Q614" s="103"/>
      <c r="R614" s="103"/>
      <c r="S614" s="127"/>
      <c r="T614" s="103"/>
      <c r="U614" s="103"/>
      <c r="V614" s="103"/>
      <c r="W614" s="103"/>
      <c r="X614" s="103"/>
      <c r="Y614" s="103"/>
      <c r="Z614" s="103"/>
      <c r="AA614" s="103"/>
      <c r="AB614" s="103"/>
      <c r="AC614" s="103"/>
    </row>
    <row r="615" spans="1:29" ht="14.25" x14ac:dyDescent="0.2">
      <c r="A615" s="103"/>
      <c r="B615" s="103"/>
      <c r="C615" s="103"/>
      <c r="D615" s="103"/>
      <c r="E615" s="103"/>
      <c r="F615" s="103"/>
      <c r="G615" s="103"/>
      <c r="H615" s="103"/>
      <c r="I615" s="103"/>
      <c r="J615" s="103"/>
      <c r="K615" s="103"/>
      <c r="L615" s="103"/>
      <c r="M615" s="103"/>
      <c r="N615" s="103"/>
      <c r="O615" s="103"/>
      <c r="P615" s="103"/>
      <c r="Q615" s="103"/>
      <c r="R615" s="103"/>
      <c r="S615" s="127"/>
      <c r="T615" s="103"/>
      <c r="U615" s="103"/>
      <c r="V615" s="103"/>
      <c r="W615" s="103"/>
      <c r="X615" s="103"/>
      <c r="Y615" s="103"/>
      <c r="Z615" s="103"/>
      <c r="AA615" s="103"/>
      <c r="AB615" s="103"/>
      <c r="AC615" s="103"/>
    </row>
    <row r="616" spans="1:29" ht="14.25" x14ac:dyDescent="0.2">
      <c r="A616" s="103"/>
      <c r="B616" s="103"/>
      <c r="C616" s="103"/>
      <c r="D616" s="103"/>
      <c r="E616" s="103"/>
      <c r="F616" s="103"/>
      <c r="G616" s="103"/>
      <c r="H616" s="103"/>
      <c r="I616" s="103"/>
      <c r="J616" s="103"/>
      <c r="K616" s="103"/>
      <c r="L616" s="103"/>
      <c r="M616" s="103"/>
      <c r="N616" s="103"/>
      <c r="O616" s="103"/>
      <c r="P616" s="103"/>
      <c r="Q616" s="103"/>
      <c r="R616" s="103"/>
      <c r="S616" s="127"/>
      <c r="T616" s="103"/>
      <c r="U616" s="103"/>
      <c r="V616" s="103"/>
      <c r="W616" s="103"/>
      <c r="X616" s="103"/>
      <c r="Y616" s="103"/>
      <c r="Z616" s="103"/>
      <c r="AA616" s="103"/>
      <c r="AB616" s="103"/>
      <c r="AC616" s="103"/>
    </row>
    <row r="617" spans="1:29" ht="14.25" x14ac:dyDescent="0.2">
      <c r="A617" s="103"/>
      <c r="B617" s="103"/>
      <c r="C617" s="103"/>
      <c r="D617" s="103"/>
      <c r="E617" s="103"/>
      <c r="F617" s="103"/>
      <c r="G617" s="103"/>
      <c r="H617" s="103"/>
      <c r="I617" s="103"/>
      <c r="J617" s="103"/>
      <c r="K617" s="103"/>
      <c r="L617" s="103"/>
      <c r="M617" s="103"/>
      <c r="N617" s="103"/>
      <c r="O617" s="103"/>
      <c r="P617" s="103"/>
      <c r="Q617" s="103"/>
      <c r="R617" s="103"/>
      <c r="S617" s="127"/>
      <c r="T617" s="103"/>
      <c r="U617" s="103"/>
      <c r="V617" s="103"/>
      <c r="W617" s="103"/>
      <c r="X617" s="103"/>
      <c r="Y617" s="103"/>
      <c r="Z617" s="103"/>
      <c r="AA617" s="103"/>
      <c r="AB617" s="103"/>
      <c r="AC617" s="103"/>
    </row>
    <row r="618" spans="1:29" ht="14.25" x14ac:dyDescent="0.2">
      <c r="A618" s="103"/>
      <c r="B618" s="103"/>
      <c r="C618" s="103"/>
      <c r="D618" s="103"/>
      <c r="E618" s="103"/>
      <c r="F618" s="103"/>
      <c r="G618" s="103"/>
      <c r="H618" s="103"/>
      <c r="I618" s="103"/>
      <c r="J618" s="103"/>
      <c r="K618" s="103"/>
      <c r="L618" s="103"/>
      <c r="M618" s="103"/>
      <c r="N618" s="103"/>
      <c r="O618" s="103"/>
      <c r="P618" s="103"/>
      <c r="Q618" s="103"/>
      <c r="R618" s="103"/>
      <c r="S618" s="127"/>
      <c r="T618" s="103"/>
      <c r="U618" s="103"/>
      <c r="V618" s="103"/>
      <c r="W618" s="103"/>
      <c r="X618" s="103"/>
      <c r="Y618" s="103"/>
      <c r="Z618" s="103"/>
      <c r="AA618" s="103"/>
      <c r="AB618" s="103"/>
      <c r="AC618" s="103"/>
    </row>
    <row r="619" spans="1:29" ht="14.25" x14ac:dyDescent="0.2">
      <c r="A619" s="103"/>
      <c r="B619" s="103"/>
      <c r="C619" s="103"/>
      <c r="D619" s="103"/>
      <c r="E619" s="103"/>
      <c r="F619" s="103"/>
      <c r="G619" s="103"/>
      <c r="H619" s="103"/>
      <c r="I619" s="103"/>
      <c r="J619" s="103"/>
      <c r="K619" s="103"/>
      <c r="L619" s="103"/>
      <c r="M619" s="103"/>
      <c r="N619" s="103"/>
      <c r="O619" s="103"/>
      <c r="P619" s="103"/>
      <c r="Q619" s="103"/>
      <c r="R619" s="103"/>
      <c r="S619" s="127"/>
      <c r="T619" s="103"/>
      <c r="U619" s="103"/>
      <c r="V619" s="103"/>
      <c r="W619" s="103"/>
      <c r="X619" s="103"/>
      <c r="Y619" s="103"/>
      <c r="Z619" s="103"/>
      <c r="AA619" s="103"/>
      <c r="AB619" s="103"/>
      <c r="AC619" s="103"/>
    </row>
    <row r="620" spans="1:29" ht="14.25" x14ac:dyDescent="0.2">
      <c r="A620" s="103"/>
      <c r="B620" s="103"/>
      <c r="C620" s="103"/>
      <c r="D620" s="103"/>
      <c r="E620" s="103"/>
      <c r="F620" s="103"/>
      <c r="G620" s="103"/>
      <c r="H620" s="103"/>
      <c r="I620" s="103"/>
      <c r="J620" s="103"/>
      <c r="K620" s="103"/>
      <c r="L620" s="103"/>
      <c r="M620" s="103"/>
      <c r="N620" s="103"/>
      <c r="O620" s="103"/>
      <c r="P620" s="103"/>
      <c r="Q620" s="103"/>
      <c r="R620" s="103"/>
      <c r="S620" s="127"/>
      <c r="T620" s="103"/>
      <c r="U620" s="103"/>
      <c r="V620" s="103"/>
      <c r="W620" s="103"/>
      <c r="X620" s="103"/>
      <c r="Y620" s="103"/>
      <c r="Z620" s="103"/>
      <c r="AA620" s="103"/>
      <c r="AB620" s="103"/>
      <c r="AC620" s="103"/>
    </row>
    <row r="621" spans="1:29" ht="14.25" x14ac:dyDescent="0.2">
      <c r="A621" s="103"/>
      <c r="B621" s="103"/>
      <c r="C621" s="103"/>
      <c r="D621" s="103"/>
      <c r="E621" s="103"/>
      <c r="F621" s="103"/>
      <c r="G621" s="103"/>
      <c r="H621" s="103"/>
      <c r="I621" s="103"/>
      <c r="J621" s="103"/>
      <c r="K621" s="103"/>
      <c r="L621" s="103"/>
      <c r="M621" s="103"/>
      <c r="N621" s="103"/>
      <c r="O621" s="103"/>
      <c r="P621" s="103"/>
      <c r="Q621" s="103"/>
      <c r="R621" s="103"/>
      <c r="S621" s="127"/>
      <c r="T621" s="103"/>
      <c r="U621" s="103"/>
      <c r="V621" s="103"/>
      <c r="W621" s="103"/>
      <c r="X621" s="103"/>
      <c r="Y621" s="103"/>
      <c r="Z621" s="103"/>
      <c r="AA621" s="103"/>
      <c r="AB621" s="103"/>
      <c r="AC621" s="103"/>
    </row>
    <row r="622" spans="1:29" ht="14.25" x14ac:dyDescent="0.2">
      <c r="A622" s="103"/>
      <c r="B622" s="103"/>
      <c r="C622" s="103"/>
      <c r="D622" s="103"/>
      <c r="E622" s="103"/>
      <c r="F622" s="103"/>
      <c r="G622" s="103"/>
      <c r="H622" s="103"/>
      <c r="I622" s="103"/>
      <c r="J622" s="103"/>
      <c r="K622" s="103"/>
      <c r="L622" s="103"/>
      <c r="M622" s="103"/>
      <c r="N622" s="103"/>
      <c r="O622" s="103"/>
      <c r="P622" s="103"/>
      <c r="Q622" s="103"/>
      <c r="R622" s="103"/>
      <c r="S622" s="127"/>
      <c r="T622" s="103"/>
      <c r="U622" s="103"/>
      <c r="V622" s="103"/>
      <c r="W622" s="103"/>
      <c r="X622" s="103"/>
      <c r="Y622" s="103"/>
      <c r="Z622" s="103"/>
      <c r="AA622" s="103"/>
      <c r="AB622" s="103"/>
      <c r="AC622" s="103"/>
    </row>
    <row r="623" spans="1:29" ht="14.25" x14ac:dyDescent="0.2">
      <c r="A623" s="103"/>
      <c r="B623" s="103"/>
      <c r="C623" s="103"/>
      <c r="D623" s="103"/>
      <c r="E623" s="103"/>
      <c r="F623" s="103"/>
      <c r="G623" s="103"/>
      <c r="H623" s="103"/>
      <c r="I623" s="103"/>
      <c r="J623" s="103"/>
      <c r="K623" s="103"/>
      <c r="L623" s="103"/>
      <c r="M623" s="103"/>
      <c r="N623" s="103"/>
      <c r="O623" s="103"/>
      <c r="P623" s="103"/>
      <c r="Q623" s="103"/>
      <c r="R623" s="103"/>
      <c r="S623" s="127"/>
      <c r="T623" s="103"/>
      <c r="U623" s="103"/>
      <c r="V623" s="103"/>
      <c r="W623" s="103"/>
      <c r="X623" s="103"/>
      <c r="Y623" s="103"/>
      <c r="Z623" s="103"/>
      <c r="AA623" s="103"/>
      <c r="AB623" s="103"/>
      <c r="AC623" s="103"/>
    </row>
    <row r="624" spans="1:29" ht="14.25" x14ac:dyDescent="0.2">
      <c r="A624" s="103"/>
      <c r="B624" s="103"/>
      <c r="C624" s="103"/>
      <c r="D624" s="103"/>
      <c r="E624" s="103"/>
      <c r="F624" s="103"/>
      <c r="G624" s="103"/>
      <c r="H624" s="103"/>
      <c r="I624" s="103"/>
      <c r="J624" s="103"/>
      <c r="K624" s="103"/>
      <c r="L624" s="103"/>
      <c r="M624" s="103"/>
      <c r="N624" s="103"/>
      <c r="O624" s="103"/>
      <c r="P624" s="103"/>
      <c r="Q624" s="103"/>
      <c r="R624" s="103"/>
      <c r="S624" s="127"/>
      <c r="T624" s="103"/>
      <c r="U624" s="103"/>
      <c r="V624" s="103"/>
      <c r="W624" s="103"/>
      <c r="X624" s="103"/>
      <c r="Y624" s="103"/>
      <c r="Z624" s="103"/>
      <c r="AA624" s="103"/>
      <c r="AB624" s="103"/>
      <c r="AC624" s="103"/>
    </row>
    <row r="625" spans="1:29" ht="14.25" x14ac:dyDescent="0.2">
      <c r="A625" s="103"/>
      <c r="B625" s="103"/>
      <c r="C625" s="103"/>
      <c r="D625" s="103"/>
      <c r="E625" s="103"/>
      <c r="F625" s="103"/>
      <c r="G625" s="103"/>
      <c r="H625" s="103"/>
      <c r="I625" s="103"/>
      <c r="J625" s="103"/>
      <c r="K625" s="103"/>
      <c r="L625" s="103"/>
      <c r="M625" s="103"/>
      <c r="N625" s="103"/>
      <c r="O625" s="103"/>
      <c r="P625" s="103"/>
      <c r="Q625" s="103"/>
      <c r="R625" s="103"/>
      <c r="S625" s="127"/>
      <c r="T625" s="103"/>
      <c r="U625" s="103"/>
      <c r="V625" s="103"/>
      <c r="W625" s="103"/>
      <c r="X625" s="103"/>
      <c r="Y625" s="103"/>
      <c r="Z625" s="103"/>
      <c r="AA625" s="103"/>
      <c r="AB625" s="103"/>
      <c r="AC625" s="103"/>
    </row>
    <row r="626" spans="1:29" ht="14.25" x14ac:dyDescent="0.2">
      <c r="A626" s="103"/>
      <c r="B626" s="103"/>
      <c r="C626" s="103"/>
      <c r="D626" s="103"/>
      <c r="E626" s="103"/>
      <c r="F626" s="103"/>
      <c r="G626" s="103"/>
      <c r="H626" s="103"/>
      <c r="I626" s="103"/>
      <c r="J626" s="103"/>
      <c r="K626" s="103"/>
      <c r="L626" s="103"/>
      <c r="M626" s="103"/>
      <c r="N626" s="103"/>
      <c r="O626" s="103"/>
      <c r="P626" s="103"/>
      <c r="Q626" s="103"/>
      <c r="R626" s="103"/>
      <c r="S626" s="127"/>
      <c r="T626" s="103"/>
      <c r="U626" s="103"/>
      <c r="V626" s="103"/>
      <c r="W626" s="103"/>
      <c r="X626" s="103"/>
      <c r="Y626" s="103"/>
      <c r="Z626" s="103"/>
      <c r="AA626" s="103"/>
      <c r="AB626" s="103"/>
      <c r="AC626" s="103"/>
    </row>
    <row r="627" spans="1:29" ht="14.25" x14ac:dyDescent="0.2">
      <c r="A627" s="103"/>
      <c r="B627" s="103"/>
      <c r="C627" s="103"/>
      <c r="D627" s="103"/>
      <c r="E627" s="103"/>
      <c r="F627" s="103"/>
      <c r="G627" s="103"/>
      <c r="H627" s="103"/>
      <c r="I627" s="103"/>
      <c r="J627" s="103"/>
      <c r="K627" s="103"/>
      <c r="L627" s="103"/>
      <c r="M627" s="103"/>
      <c r="N627" s="103"/>
      <c r="O627" s="103"/>
      <c r="P627" s="103"/>
      <c r="Q627" s="103"/>
      <c r="R627" s="103"/>
      <c r="S627" s="127"/>
      <c r="T627" s="103"/>
      <c r="U627" s="103"/>
      <c r="V627" s="103"/>
      <c r="W627" s="103"/>
      <c r="X627" s="103"/>
      <c r="Y627" s="103"/>
      <c r="Z627" s="103"/>
      <c r="AA627" s="103"/>
      <c r="AB627" s="103"/>
      <c r="AC627" s="103"/>
    </row>
    <row r="628" spans="1:29" ht="14.25" x14ac:dyDescent="0.2">
      <c r="A628" s="103"/>
      <c r="B628" s="103"/>
      <c r="C628" s="103"/>
      <c r="D628" s="103"/>
      <c r="E628" s="103"/>
      <c r="F628" s="103"/>
      <c r="G628" s="103"/>
      <c r="H628" s="103"/>
      <c r="I628" s="103"/>
      <c r="J628" s="103"/>
      <c r="K628" s="103"/>
      <c r="L628" s="103"/>
      <c r="M628" s="103"/>
      <c r="N628" s="103"/>
      <c r="O628" s="103"/>
      <c r="P628" s="103"/>
      <c r="Q628" s="103"/>
      <c r="R628" s="103"/>
      <c r="S628" s="127"/>
      <c r="T628" s="103"/>
      <c r="U628" s="103"/>
      <c r="V628" s="103"/>
      <c r="W628" s="103"/>
      <c r="X628" s="103"/>
      <c r="Y628" s="103"/>
      <c r="Z628" s="103"/>
      <c r="AA628" s="103"/>
      <c r="AB628" s="103"/>
      <c r="AC628" s="103"/>
    </row>
    <row r="629" spans="1:29" ht="14.25" x14ac:dyDescent="0.2">
      <c r="A629" s="103"/>
      <c r="B629" s="103"/>
      <c r="C629" s="103"/>
      <c r="D629" s="103"/>
      <c r="E629" s="103"/>
      <c r="F629" s="103"/>
      <c r="G629" s="103"/>
      <c r="H629" s="103"/>
      <c r="I629" s="103"/>
      <c r="J629" s="103"/>
      <c r="K629" s="103"/>
      <c r="L629" s="103"/>
      <c r="M629" s="103"/>
      <c r="N629" s="103"/>
      <c r="O629" s="103"/>
      <c r="P629" s="103"/>
      <c r="Q629" s="103"/>
      <c r="R629" s="103"/>
      <c r="S629" s="127"/>
      <c r="T629" s="103"/>
      <c r="U629" s="103"/>
      <c r="V629" s="103"/>
      <c r="W629" s="103"/>
      <c r="X629" s="103"/>
      <c r="Y629" s="103"/>
      <c r="Z629" s="103"/>
      <c r="AA629" s="103"/>
      <c r="AB629" s="103"/>
      <c r="AC629" s="103"/>
    </row>
    <row r="630" spans="1:29" ht="14.25" x14ac:dyDescent="0.2">
      <c r="A630" s="103"/>
      <c r="B630" s="103"/>
      <c r="C630" s="103"/>
      <c r="D630" s="103"/>
      <c r="E630" s="103"/>
      <c r="F630" s="103"/>
      <c r="G630" s="103"/>
      <c r="H630" s="103"/>
      <c r="I630" s="103"/>
      <c r="J630" s="103"/>
      <c r="K630" s="103"/>
      <c r="L630" s="103"/>
      <c r="M630" s="103"/>
      <c r="N630" s="103"/>
      <c r="O630" s="103"/>
      <c r="P630" s="103"/>
      <c r="Q630" s="103"/>
      <c r="R630" s="103"/>
      <c r="S630" s="127"/>
      <c r="T630" s="103"/>
      <c r="U630" s="103"/>
      <c r="V630" s="103"/>
      <c r="W630" s="103"/>
      <c r="X630" s="103"/>
      <c r="Y630" s="103"/>
      <c r="Z630" s="103"/>
      <c r="AA630" s="103"/>
      <c r="AB630" s="103"/>
      <c r="AC630" s="103"/>
    </row>
    <row r="631" spans="1:29" ht="14.25" x14ac:dyDescent="0.2">
      <c r="A631" s="103"/>
      <c r="B631" s="103"/>
      <c r="C631" s="103"/>
      <c r="D631" s="103"/>
      <c r="E631" s="103"/>
      <c r="F631" s="103"/>
      <c r="G631" s="103"/>
      <c r="H631" s="103"/>
      <c r="I631" s="103"/>
      <c r="J631" s="103"/>
      <c r="K631" s="103"/>
      <c r="L631" s="103"/>
      <c r="M631" s="103"/>
      <c r="N631" s="103"/>
      <c r="O631" s="103"/>
      <c r="P631" s="103"/>
      <c r="Q631" s="103"/>
      <c r="R631" s="103"/>
      <c r="S631" s="127"/>
      <c r="T631" s="103"/>
      <c r="U631" s="103"/>
      <c r="V631" s="103"/>
      <c r="W631" s="103"/>
      <c r="X631" s="103"/>
      <c r="Y631" s="103"/>
      <c r="Z631" s="103"/>
      <c r="AA631" s="103"/>
      <c r="AB631" s="103"/>
      <c r="AC631" s="103"/>
    </row>
    <row r="632" spans="1:29" ht="14.25" x14ac:dyDescent="0.2">
      <c r="A632" s="103"/>
      <c r="B632" s="103"/>
      <c r="C632" s="103"/>
      <c r="D632" s="103"/>
      <c r="E632" s="103"/>
      <c r="F632" s="103"/>
      <c r="G632" s="103"/>
      <c r="H632" s="103"/>
      <c r="I632" s="103"/>
      <c r="J632" s="103"/>
      <c r="K632" s="103"/>
      <c r="L632" s="103"/>
      <c r="M632" s="103"/>
      <c r="N632" s="103"/>
      <c r="O632" s="103"/>
      <c r="P632" s="103"/>
      <c r="Q632" s="103"/>
      <c r="R632" s="103"/>
      <c r="S632" s="127"/>
      <c r="T632" s="103"/>
      <c r="U632" s="103"/>
      <c r="V632" s="103"/>
      <c r="W632" s="103"/>
      <c r="X632" s="103"/>
      <c r="Y632" s="103"/>
      <c r="Z632" s="103"/>
      <c r="AA632" s="103"/>
      <c r="AB632" s="103"/>
      <c r="AC632" s="103"/>
    </row>
    <row r="633" spans="1:29" ht="14.25" x14ac:dyDescent="0.2">
      <c r="A633" s="103"/>
      <c r="B633" s="103"/>
      <c r="C633" s="103"/>
      <c r="D633" s="103"/>
      <c r="E633" s="103"/>
      <c r="F633" s="103"/>
      <c r="G633" s="103"/>
      <c r="H633" s="103"/>
      <c r="I633" s="103"/>
      <c r="J633" s="103"/>
      <c r="K633" s="103"/>
      <c r="L633" s="103"/>
      <c r="M633" s="103"/>
      <c r="N633" s="103"/>
      <c r="O633" s="103"/>
      <c r="P633" s="103"/>
      <c r="Q633" s="103"/>
      <c r="R633" s="103"/>
      <c r="S633" s="127"/>
      <c r="T633" s="103"/>
      <c r="U633" s="103"/>
      <c r="V633" s="103"/>
      <c r="W633" s="103"/>
      <c r="X633" s="103"/>
      <c r="Y633" s="103"/>
      <c r="Z633" s="103"/>
      <c r="AA633" s="103"/>
      <c r="AB633" s="103"/>
      <c r="AC633" s="103"/>
    </row>
    <row r="634" spans="1:29" ht="14.25" x14ac:dyDescent="0.2">
      <c r="A634" s="103"/>
      <c r="B634" s="103"/>
      <c r="C634" s="103"/>
      <c r="D634" s="103"/>
      <c r="E634" s="103"/>
      <c r="F634" s="103"/>
      <c r="G634" s="103"/>
      <c r="H634" s="103"/>
      <c r="I634" s="103"/>
      <c r="J634" s="103"/>
      <c r="K634" s="103"/>
      <c r="L634" s="103"/>
      <c r="M634" s="103"/>
      <c r="N634" s="103"/>
      <c r="O634" s="103"/>
      <c r="P634" s="103"/>
      <c r="Q634" s="103"/>
      <c r="R634" s="103"/>
      <c r="S634" s="127"/>
      <c r="T634" s="103"/>
      <c r="U634" s="103"/>
      <c r="V634" s="103"/>
      <c r="W634" s="103"/>
      <c r="X634" s="103"/>
      <c r="Y634" s="103"/>
      <c r="Z634" s="103"/>
      <c r="AA634" s="103"/>
      <c r="AB634" s="103"/>
      <c r="AC634" s="103"/>
    </row>
    <row r="635" spans="1:29" ht="14.25" x14ac:dyDescent="0.2">
      <c r="A635" s="103"/>
      <c r="B635" s="103"/>
      <c r="C635" s="103"/>
      <c r="D635" s="103"/>
      <c r="E635" s="103"/>
      <c r="F635" s="103"/>
      <c r="G635" s="103"/>
      <c r="H635" s="103"/>
      <c r="I635" s="103"/>
      <c r="J635" s="103"/>
      <c r="K635" s="103"/>
      <c r="L635" s="103"/>
      <c r="M635" s="103"/>
      <c r="N635" s="103"/>
      <c r="O635" s="103"/>
      <c r="P635" s="103"/>
      <c r="Q635" s="103"/>
      <c r="R635" s="103"/>
      <c r="S635" s="127"/>
      <c r="T635" s="103"/>
      <c r="U635" s="103"/>
      <c r="V635" s="103"/>
      <c r="W635" s="103"/>
      <c r="X635" s="103"/>
      <c r="Y635" s="103"/>
      <c r="Z635" s="103"/>
      <c r="AA635" s="103"/>
      <c r="AB635" s="103"/>
      <c r="AC635" s="103"/>
    </row>
    <row r="636" spans="1:29" ht="14.25" x14ac:dyDescent="0.2">
      <c r="A636" s="103"/>
      <c r="B636" s="103"/>
      <c r="C636" s="103"/>
      <c r="D636" s="103"/>
      <c r="E636" s="103"/>
      <c r="F636" s="103"/>
      <c r="G636" s="103"/>
      <c r="H636" s="103"/>
      <c r="I636" s="103"/>
      <c r="J636" s="103"/>
      <c r="K636" s="103"/>
      <c r="L636" s="103"/>
      <c r="M636" s="103"/>
      <c r="N636" s="103"/>
      <c r="O636" s="103"/>
      <c r="P636" s="103"/>
      <c r="Q636" s="103"/>
      <c r="R636" s="103"/>
      <c r="S636" s="127"/>
      <c r="T636" s="103"/>
      <c r="U636" s="103"/>
      <c r="V636" s="103"/>
      <c r="W636" s="103"/>
      <c r="X636" s="103"/>
      <c r="Y636" s="103"/>
      <c r="Z636" s="103"/>
      <c r="AA636" s="103"/>
      <c r="AB636" s="103"/>
      <c r="AC636" s="103"/>
    </row>
    <row r="637" spans="1:29" ht="14.25" x14ac:dyDescent="0.2">
      <c r="A637" s="103"/>
      <c r="B637" s="103"/>
      <c r="C637" s="103"/>
      <c r="D637" s="103"/>
      <c r="E637" s="103"/>
      <c r="F637" s="103"/>
      <c r="G637" s="103"/>
      <c r="H637" s="103"/>
      <c r="I637" s="103"/>
      <c r="J637" s="103"/>
      <c r="K637" s="103"/>
      <c r="L637" s="103"/>
      <c r="M637" s="103"/>
      <c r="N637" s="103"/>
      <c r="O637" s="103"/>
      <c r="P637" s="103"/>
      <c r="Q637" s="103"/>
      <c r="R637" s="103"/>
      <c r="S637" s="127"/>
      <c r="T637" s="103"/>
      <c r="U637" s="103"/>
      <c r="V637" s="103"/>
      <c r="W637" s="103"/>
      <c r="X637" s="103"/>
      <c r="Y637" s="103"/>
      <c r="Z637" s="103"/>
      <c r="AA637" s="103"/>
      <c r="AB637" s="103"/>
      <c r="AC637" s="103"/>
    </row>
    <row r="638" spans="1:29" ht="14.25" x14ac:dyDescent="0.2">
      <c r="A638" s="103"/>
      <c r="B638" s="103"/>
      <c r="C638" s="103"/>
      <c r="D638" s="103"/>
      <c r="E638" s="103"/>
      <c r="F638" s="103"/>
      <c r="G638" s="103"/>
      <c r="H638" s="103"/>
      <c r="I638" s="103"/>
      <c r="J638" s="103"/>
      <c r="K638" s="103"/>
      <c r="L638" s="103"/>
      <c r="M638" s="103"/>
      <c r="N638" s="103"/>
      <c r="O638" s="103"/>
      <c r="P638" s="103"/>
      <c r="Q638" s="103"/>
      <c r="R638" s="103"/>
      <c r="S638" s="127"/>
      <c r="T638" s="103"/>
      <c r="U638" s="103"/>
      <c r="V638" s="103"/>
      <c r="W638" s="103"/>
      <c r="X638" s="103"/>
      <c r="Y638" s="103"/>
      <c r="Z638" s="103"/>
      <c r="AA638" s="103"/>
      <c r="AB638" s="103"/>
      <c r="AC638" s="103"/>
    </row>
    <row r="639" spans="1:29" ht="14.25" x14ac:dyDescent="0.2">
      <c r="A639" s="103"/>
      <c r="B639" s="103"/>
      <c r="C639" s="103"/>
      <c r="D639" s="103"/>
      <c r="E639" s="103"/>
      <c r="F639" s="103"/>
      <c r="G639" s="103"/>
      <c r="H639" s="103"/>
      <c r="I639" s="103"/>
      <c r="J639" s="103"/>
      <c r="K639" s="103"/>
      <c r="L639" s="103"/>
      <c r="M639" s="103"/>
      <c r="N639" s="103"/>
      <c r="O639" s="103"/>
      <c r="P639" s="103"/>
      <c r="Q639" s="103"/>
      <c r="R639" s="103"/>
      <c r="S639" s="127"/>
      <c r="T639" s="103"/>
      <c r="U639" s="103"/>
      <c r="V639" s="103"/>
      <c r="W639" s="103"/>
      <c r="X639" s="103"/>
      <c r="Y639" s="103"/>
      <c r="Z639" s="103"/>
      <c r="AA639" s="103"/>
      <c r="AB639" s="103"/>
      <c r="AC639" s="103"/>
    </row>
    <row r="640" spans="1:29" ht="14.25" x14ac:dyDescent="0.2">
      <c r="A640" s="103"/>
      <c r="B640" s="103"/>
      <c r="C640" s="103"/>
      <c r="D640" s="103"/>
      <c r="E640" s="103"/>
      <c r="F640" s="103"/>
      <c r="G640" s="103"/>
      <c r="H640" s="103"/>
      <c r="I640" s="103"/>
      <c r="J640" s="103"/>
      <c r="K640" s="103"/>
      <c r="L640" s="103"/>
      <c r="M640" s="103"/>
      <c r="N640" s="103"/>
      <c r="O640" s="103"/>
      <c r="P640" s="103"/>
      <c r="Q640" s="103"/>
      <c r="R640" s="103"/>
      <c r="S640" s="127"/>
      <c r="T640" s="103"/>
      <c r="U640" s="103"/>
      <c r="V640" s="103"/>
      <c r="W640" s="103"/>
      <c r="X640" s="103"/>
      <c r="Y640" s="103"/>
      <c r="Z640" s="103"/>
      <c r="AA640" s="103"/>
      <c r="AB640" s="103"/>
      <c r="AC640" s="103"/>
    </row>
    <row r="641" spans="1:29" ht="14.25" x14ac:dyDescent="0.2">
      <c r="A641" s="103"/>
      <c r="B641" s="103"/>
      <c r="C641" s="103"/>
      <c r="D641" s="103"/>
      <c r="E641" s="103"/>
      <c r="F641" s="103"/>
      <c r="G641" s="103"/>
      <c r="H641" s="103"/>
      <c r="I641" s="103"/>
      <c r="J641" s="103"/>
      <c r="K641" s="103"/>
      <c r="L641" s="103"/>
      <c r="M641" s="103"/>
      <c r="N641" s="103"/>
      <c r="O641" s="103"/>
      <c r="P641" s="103"/>
      <c r="Q641" s="103"/>
      <c r="R641" s="103"/>
      <c r="S641" s="127"/>
      <c r="T641" s="103"/>
      <c r="U641" s="103"/>
      <c r="V641" s="103"/>
      <c r="W641" s="103"/>
      <c r="X641" s="103"/>
      <c r="Y641" s="103"/>
      <c r="Z641" s="103"/>
      <c r="AA641" s="103"/>
      <c r="AB641" s="103"/>
      <c r="AC641" s="103"/>
    </row>
    <row r="642" spans="1:29" ht="14.25" x14ac:dyDescent="0.2">
      <c r="A642" s="103"/>
      <c r="B642" s="103"/>
      <c r="C642" s="103"/>
      <c r="D642" s="103"/>
      <c r="E642" s="103"/>
      <c r="F642" s="103"/>
      <c r="G642" s="103"/>
      <c r="H642" s="103"/>
      <c r="I642" s="103"/>
      <c r="J642" s="103"/>
      <c r="K642" s="103"/>
      <c r="L642" s="103"/>
      <c r="M642" s="103"/>
      <c r="N642" s="103"/>
      <c r="O642" s="103"/>
      <c r="P642" s="103"/>
      <c r="Q642" s="103"/>
      <c r="R642" s="103"/>
      <c r="S642" s="127"/>
      <c r="T642" s="103"/>
      <c r="U642" s="103"/>
      <c r="V642" s="103"/>
      <c r="W642" s="103"/>
      <c r="X642" s="103"/>
      <c r="Y642" s="103"/>
      <c r="Z642" s="103"/>
      <c r="AA642" s="103"/>
      <c r="AB642" s="103"/>
      <c r="AC642" s="103"/>
    </row>
    <row r="643" spans="1:29" ht="14.25" x14ac:dyDescent="0.2">
      <c r="A643" s="103"/>
      <c r="B643" s="103"/>
      <c r="C643" s="103"/>
      <c r="D643" s="103"/>
      <c r="E643" s="103"/>
      <c r="F643" s="103"/>
      <c r="G643" s="103"/>
      <c r="H643" s="103"/>
      <c r="I643" s="103"/>
      <c r="J643" s="103"/>
      <c r="K643" s="103"/>
      <c r="L643" s="103"/>
      <c r="M643" s="103"/>
      <c r="N643" s="103"/>
      <c r="O643" s="103"/>
      <c r="P643" s="103"/>
      <c r="Q643" s="103"/>
      <c r="R643" s="103"/>
      <c r="S643" s="127"/>
      <c r="T643" s="103"/>
      <c r="U643" s="103"/>
      <c r="V643" s="103"/>
      <c r="W643" s="103"/>
      <c r="X643" s="103"/>
      <c r="Y643" s="103"/>
      <c r="Z643" s="103"/>
      <c r="AA643" s="103"/>
      <c r="AB643" s="103"/>
      <c r="AC643" s="103"/>
    </row>
    <row r="644" spans="1:29" ht="14.25" x14ac:dyDescent="0.2">
      <c r="A644" s="103"/>
      <c r="B644" s="103"/>
      <c r="C644" s="103"/>
      <c r="D644" s="103"/>
      <c r="E644" s="103"/>
      <c r="F644" s="103"/>
      <c r="G644" s="103"/>
      <c r="H644" s="103"/>
      <c r="I644" s="103"/>
      <c r="J644" s="103"/>
      <c r="K644" s="103"/>
      <c r="L644" s="103"/>
      <c r="M644" s="103"/>
      <c r="N644" s="103"/>
      <c r="O644" s="103"/>
      <c r="P644" s="103"/>
      <c r="Q644" s="103"/>
      <c r="R644" s="103"/>
      <c r="S644" s="127"/>
      <c r="T644" s="103"/>
      <c r="U644" s="103"/>
      <c r="V644" s="103"/>
      <c r="W644" s="103"/>
      <c r="X644" s="103"/>
      <c r="Y644" s="103"/>
      <c r="Z644" s="103"/>
      <c r="AA644" s="103"/>
      <c r="AB644" s="103"/>
      <c r="AC644" s="103"/>
    </row>
    <row r="645" spans="1:29" ht="14.25" x14ac:dyDescent="0.2">
      <c r="A645" s="103"/>
      <c r="B645" s="103"/>
      <c r="C645" s="103"/>
      <c r="D645" s="103"/>
      <c r="E645" s="103"/>
      <c r="F645" s="103"/>
      <c r="G645" s="103"/>
      <c r="H645" s="103"/>
      <c r="I645" s="103"/>
      <c r="J645" s="103"/>
      <c r="K645" s="103"/>
      <c r="L645" s="103"/>
      <c r="M645" s="103"/>
      <c r="N645" s="103"/>
      <c r="O645" s="103"/>
      <c r="P645" s="103"/>
      <c r="Q645" s="103"/>
      <c r="R645" s="103"/>
      <c r="S645" s="127"/>
      <c r="T645" s="103"/>
      <c r="U645" s="103"/>
      <c r="V645" s="103"/>
      <c r="W645" s="103"/>
      <c r="X645" s="103"/>
      <c r="Y645" s="103"/>
      <c r="Z645" s="103"/>
      <c r="AA645" s="103"/>
      <c r="AB645" s="103"/>
      <c r="AC645" s="103"/>
    </row>
    <row r="646" spans="1:29" ht="14.25" x14ac:dyDescent="0.2">
      <c r="A646" s="103"/>
      <c r="B646" s="103"/>
      <c r="C646" s="103"/>
      <c r="D646" s="103"/>
      <c r="E646" s="103"/>
      <c r="F646" s="103"/>
      <c r="G646" s="103"/>
      <c r="H646" s="103"/>
      <c r="I646" s="103"/>
      <c r="J646" s="103"/>
      <c r="K646" s="103"/>
      <c r="L646" s="103"/>
      <c r="M646" s="103"/>
      <c r="N646" s="103"/>
      <c r="O646" s="103"/>
      <c r="P646" s="103"/>
      <c r="Q646" s="103"/>
      <c r="R646" s="103"/>
      <c r="S646" s="127"/>
      <c r="T646" s="103"/>
      <c r="U646" s="103"/>
      <c r="V646" s="103"/>
      <c r="W646" s="103"/>
      <c r="X646" s="103"/>
      <c r="Y646" s="103"/>
      <c r="Z646" s="103"/>
      <c r="AA646" s="103"/>
      <c r="AB646" s="103"/>
      <c r="AC646" s="103"/>
    </row>
    <row r="647" spans="1:29" ht="14.25" x14ac:dyDescent="0.2">
      <c r="A647" s="103"/>
      <c r="B647" s="103"/>
      <c r="C647" s="103"/>
      <c r="D647" s="103"/>
      <c r="E647" s="103"/>
      <c r="F647" s="103"/>
      <c r="G647" s="103"/>
      <c r="H647" s="103"/>
      <c r="I647" s="103"/>
      <c r="J647" s="103"/>
      <c r="K647" s="103"/>
      <c r="L647" s="103"/>
      <c r="M647" s="103"/>
      <c r="N647" s="103"/>
      <c r="O647" s="103"/>
      <c r="P647" s="103"/>
      <c r="Q647" s="103"/>
      <c r="R647" s="103"/>
      <c r="S647" s="127"/>
      <c r="T647" s="103"/>
      <c r="U647" s="103"/>
      <c r="V647" s="103"/>
      <c r="W647" s="103"/>
      <c r="X647" s="103"/>
      <c r="Y647" s="103"/>
      <c r="Z647" s="103"/>
      <c r="AA647" s="103"/>
      <c r="AB647" s="103"/>
      <c r="AC647" s="103"/>
    </row>
    <row r="648" spans="1:29" ht="14.25" x14ac:dyDescent="0.2">
      <c r="A648" s="103"/>
      <c r="B648" s="103"/>
      <c r="C648" s="103"/>
      <c r="D648" s="103"/>
      <c r="E648" s="103"/>
      <c r="F648" s="103"/>
      <c r="G648" s="103"/>
      <c r="H648" s="103"/>
      <c r="I648" s="103"/>
      <c r="J648" s="103"/>
      <c r="K648" s="103"/>
      <c r="L648" s="103"/>
      <c r="M648" s="103"/>
      <c r="N648" s="103"/>
      <c r="O648" s="103"/>
      <c r="P648" s="103"/>
      <c r="Q648" s="103"/>
      <c r="R648" s="103"/>
      <c r="S648" s="127"/>
      <c r="T648" s="103"/>
      <c r="U648" s="103"/>
      <c r="V648" s="103"/>
      <c r="W648" s="103"/>
      <c r="X648" s="103"/>
      <c r="Y648" s="103"/>
      <c r="Z648" s="103"/>
      <c r="AA648" s="103"/>
      <c r="AB648" s="103"/>
      <c r="AC648" s="103"/>
    </row>
    <row r="649" spans="1:29" ht="14.25" x14ac:dyDescent="0.2">
      <c r="A649" s="103"/>
      <c r="B649" s="103"/>
      <c r="C649" s="103"/>
      <c r="D649" s="103"/>
      <c r="E649" s="103"/>
      <c r="F649" s="103"/>
      <c r="G649" s="103"/>
      <c r="H649" s="103"/>
      <c r="I649" s="103"/>
      <c r="J649" s="103"/>
      <c r="K649" s="103"/>
      <c r="L649" s="103"/>
      <c r="M649" s="103"/>
      <c r="N649" s="103"/>
      <c r="O649" s="103"/>
      <c r="P649" s="103"/>
      <c r="Q649" s="103"/>
      <c r="R649" s="103"/>
      <c r="S649" s="127"/>
      <c r="T649" s="103"/>
      <c r="U649" s="103"/>
      <c r="V649" s="103"/>
      <c r="W649" s="103"/>
      <c r="X649" s="103"/>
      <c r="Y649" s="103"/>
      <c r="Z649" s="103"/>
      <c r="AA649" s="103"/>
      <c r="AB649" s="103"/>
      <c r="AC649" s="103"/>
    </row>
    <row r="650" spans="1:29" ht="14.25" x14ac:dyDescent="0.2">
      <c r="A650" s="103"/>
      <c r="B650" s="103"/>
      <c r="C650" s="103"/>
      <c r="D650" s="103"/>
      <c r="E650" s="103"/>
      <c r="F650" s="103"/>
      <c r="G650" s="103"/>
      <c r="H650" s="103"/>
      <c r="I650" s="103"/>
      <c r="J650" s="103"/>
      <c r="K650" s="103"/>
      <c r="L650" s="103"/>
      <c r="M650" s="103"/>
      <c r="N650" s="103"/>
      <c r="O650" s="103"/>
      <c r="P650" s="103"/>
      <c r="Q650" s="103"/>
      <c r="R650" s="103"/>
      <c r="S650" s="127"/>
      <c r="T650" s="103"/>
      <c r="U650" s="103"/>
      <c r="V650" s="103"/>
      <c r="W650" s="103"/>
      <c r="X650" s="103"/>
      <c r="Y650" s="103"/>
      <c r="Z650" s="103"/>
      <c r="AA650" s="103"/>
      <c r="AB650" s="103"/>
      <c r="AC650" s="103"/>
    </row>
    <row r="651" spans="1:29" ht="14.25" x14ac:dyDescent="0.2">
      <c r="A651" s="103"/>
      <c r="B651" s="103"/>
      <c r="C651" s="103"/>
      <c r="D651" s="103"/>
      <c r="E651" s="103"/>
      <c r="F651" s="103"/>
      <c r="G651" s="103"/>
      <c r="H651" s="103"/>
      <c r="I651" s="103"/>
      <c r="J651" s="103"/>
      <c r="K651" s="103"/>
      <c r="L651" s="103"/>
      <c r="M651" s="103"/>
      <c r="N651" s="103"/>
      <c r="O651" s="103"/>
      <c r="P651" s="103"/>
      <c r="Q651" s="103"/>
      <c r="R651" s="103"/>
      <c r="S651" s="127"/>
      <c r="T651" s="103"/>
      <c r="U651" s="103"/>
      <c r="V651" s="103"/>
      <c r="W651" s="103"/>
      <c r="X651" s="103"/>
      <c r="Y651" s="103"/>
      <c r="Z651" s="103"/>
      <c r="AA651" s="103"/>
      <c r="AB651" s="103"/>
      <c r="AC651" s="103"/>
    </row>
    <row r="652" spans="1:29" ht="14.25" x14ac:dyDescent="0.2">
      <c r="A652" s="103"/>
      <c r="B652" s="103"/>
      <c r="C652" s="103"/>
      <c r="D652" s="103"/>
      <c r="E652" s="103"/>
      <c r="F652" s="103"/>
      <c r="G652" s="103"/>
      <c r="H652" s="103"/>
      <c r="I652" s="103"/>
      <c r="J652" s="103"/>
      <c r="K652" s="103"/>
      <c r="L652" s="103"/>
      <c r="M652" s="103"/>
      <c r="N652" s="103"/>
      <c r="O652" s="103"/>
      <c r="P652" s="103"/>
      <c r="Q652" s="103"/>
      <c r="R652" s="103"/>
      <c r="S652" s="127"/>
      <c r="T652" s="103"/>
      <c r="U652" s="103"/>
      <c r="V652" s="103"/>
      <c r="W652" s="103"/>
      <c r="X652" s="103"/>
      <c r="Y652" s="103"/>
      <c r="Z652" s="103"/>
      <c r="AA652" s="103"/>
      <c r="AB652" s="103"/>
      <c r="AC652" s="103"/>
    </row>
    <row r="653" spans="1:29" ht="14.25" x14ac:dyDescent="0.2">
      <c r="A653" s="103"/>
      <c r="B653" s="103"/>
      <c r="C653" s="103"/>
      <c r="D653" s="103"/>
      <c r="E653" s="103"/>
      <c r="F653" s="103"/>
      <c r="G653" s="103"/>
      <c r="H653" s="103"/>
      <c r="I653" s="103"/>
      <c r="J653" s="103"/>
      <c r="K653" s="103"/>
      <c r="L653" s="103"/>
      <c r="M653" s="103"/>
      <c r="N653" s="103"/>
      <c r="O653" s="103"/>
      <c r="P653" s="103"/>
      <c r="Q653" s="103"/>
      <c r="R653" s="103"/>
      <c r="S653" s="127"/>
      <c r="T653" s="103"/>
      <c r="U653" s="103"/>
      <c r="V653" s="103"/>
      <c r="W653" s="103"/>
      <c r="X653" s="103"/>
      <c r="Y653" s="103"/>
      <c r="Z653" s="103"/>
      <c r="AA653" s="103"/>
      <c r="AB653" s="103"/>
      <c r="AC653" s="103"/>
    </row>
    <row r="654" spans="1:29" ht="14.25" x14ac:dyDescent="0.2">
      <c r="A654" s="103"/>
      <c r="B654" s="103"/>
      <c r="C654" s="103"/>
      <c r="D654" s="103"/>
      <c r="E654" s="103"/>
      <c r="F654" s="103"/>
      <c r="G654" s="103"/>
      <c r="H654" s="103"/>
      <c r="I654" s="103"/>
      <c r="J654" s="103"/>
      <c r="K654" s="103"/>
      <c r="L654" s="103"/>
      <c r="M654" s="103"/>
      <c r="N654" s="103"/>
      <c r="O654" s="103"/>
      <c r="P654" s="103"/>
      <c r="Q654" s="103"/>
      <c r="R654" s="103"/>
      <c r="S654" s="127"/>
      <c r="T654" s="103"/>
      <c r="U654" s="103"/>
      <c r="V654" s="103"/>
      <c r="W654" s="103"/>
      <c r="X654" s="103"/>
      <c r="Y654" s="103"/>
      <c r="Z654" s="103"/>
      <c r="AA654" s="103"/>
      <c r="AB654" s="103"/>
      <c r="AC654" s="103"/>
    </row>
    <row r="655" spans="1:29" ht="14.25" x14ac:dyDescent="0.2">
      <c r="A655" s="103"/>
      <c r="B655" s="103"/>
      <c r="C655" s="103"/>
      <c r="D655" s="103"/>
      <c r="E655" s="103"/>
      <c r="F655" s="103"/>
      <c r="G655" s="103"/>
      <c r="H655" s="103"/>
      <c r="I655" s="103"/>
      <c r="J655" s="103"/>
      <c r="K655" s="103"/>
      <c r="L655" s="103"/>
      <c r="M655" s="103"/>
      <c r="N655" s="103"/>
      <c r="O655" s="103"/>
      <c r="P655" s="103"/>
      <c r="Q655" s="103"/>
      <c r="R655" s="103"/>
      <c r="S655" s="127"/>
      <c r="T655" s="103"/>
      <c r="U655" s="103"/>
      <c r="V655" s="103"/>
      <c r="W655" s="103"/>
      <c r="X655" s="103"/>
      <c r="Y655" s="103"/>
      <c r="Z655" s="103"/>
      <c r="AA655" s="103"/>
      <c r="AB655" s="103"/>
      <c r="AC655" s="103"/>
    </row>
    <row r="656" spans="1:29" ht="14.25" x14ac:dyDescent="0.2">
      <c r="A656" s="103"/>
      <c r="B656" s="103"/>
      <c r="C656" s="103"/>
      <c r="D656" s="103"/>
      <c r="E656" s="103"/>
      <c r="F656" s="103"/>
      <c r="G656" s="103"/>
      <c r="H656" s="103"/>
      <c r="I656" s="103"/>
      <c r="J656" s="103"/>
      <c r="K656" s="103"/>
      <c r="L656" s="103"/>
      <c r="M656" s="103"/>
      <c r="N656" s="103"/>
      <c r="O656" s="103"/>
      <c r="P656" s="103"/>
      <c r="Q656" s="103"/>
      <c r="R656" s="103"/>
      <c r="S656" s="127"/>
      <c r="T656" s="103"/>
      <c r="U656" s="103"/>
      <c r="V656" s="103"/>
      <c r="W656" s="103"/>
      <c r="X656" s="103"/>
      <c r="Y656" s="103"/>
      <c r="Z656" s="103"/>
      <c r="AA656" s="103"/>
      <c r="AB656" s="103"/>
      <c r="AC656" s="103"/>
    </row>
    <row r="657" spans="1:29" ht="14.25" x14ac:dyDescent="0.2">
      <c r="A657" s="103"/>
      <c r="B657" s="103"/>
      <c r="C657" s="103"/>
      <c r="D657" s="103"/>
      <c r="E657" s="103"/>
      <c r="F657" s="103"/>
      <c r="G657" s="103"/>
      <c r="H657" s="103"/>
      <c r="I657" s="103"/>
      <c r="J657" s="103"/>
      <c r="K657" s="103"/>
      <c r="L657" s="103"/>
      <c r="M657" s="103"/>
      <c r="N657" s="103"/>
      <c r="O657" s="103"/>
      <c r="P657" s="103"/>
      <c r="Q657" s="103"/>
      <c r="R657" s="103"/>
      <c r="S657" s="127"/>
      <c r="T657" s="103"/>
      <c r="U657" s="103"/>
      <c r="V657" s="103"/>
      <c r="W657" s="103"/>
      <c r="X657" s="103"/>
      <c r="Y657" s="103"/>
      <c r="Z657" s="103"/>
      <c r="AA657" s="103"/>
      <c r="AB657" s="103"/>
      <c r="AC657" s="103"/>
    </row>
    <row r="658" spans="1:29" ht="14.25" x14ac:dyDescent="0.2">
      <c r="A658" s="103"/>
      <c r="B658" s="103"/>
      <c r="C658" s="103"/>
      <c r="D658" s="103"/>
      <c r="E658" s="103"/>
      <c r="F658" s="103"/>
      <c r="G658" s="103"/>
      <c r="H658" s="103"/>
      <c r="I658" s="103"/>
      <c r="J658" s="103"/>
      <c r="K658" s="103"/>
      <c r="L658" s="103"/>
      <c r="M658" s="103"/>
      <c r="N658" s="103"/>
      <c r="O658" s="103"/>
      <c r="P658" s="103"/>
      <c r="Q658" s="103"/>
      <c r="R658" s="103"/>
      <c r="S658" s="127"/>
      <c r="T658" s="103"/>
      <c r="U658" s="103"/>
      <c r="V658" s="103"/>
      <c r="W658" s="103"/>
      <c r="X658" s="103"/>
      <c r="Y658" s="103"/>
      <c r="Z658" s="103"/>
      <c r="AA658" s="103"/>
      <c r="AB658" s="103"/>
      <c r="AC658" s="103"/>
    </row>
    <row r="659" spans="1:29" ht="14.25" x14ac:dyDescent="0.2">
      <c r="A659" s="103"/>
      <c r="B659" s="103"/>
      <c r="C659" s="103"/>
      <c r="D659" s="103"/>
      <c r="E659" s="103"/>
      <c r="F659" s="103"/>
      <c r="G659" s="103"/>
      <c r="H659" s="103"/>
      <c r="I659" s="103"/>
      <c r="J659" s="103"/>
      <c r="K659" s="103"/>
      <c r="L659" s="103"/>
      <c r="M659" s="103"/>
      <c r="N659" s="103"/>
      <c r="O659" s="103"/>
      <c r="P659" s="103"/>
      <c r="Q659" s="103"/>
      <c r="R659" s="103"/>
      <c r="S659" s="127"/>
      <c r="T659" s="103"/>
      <c r="U659" s="103"/>
      <c r="V659" s="103"/>
      <c r="W659" s="103"/>
      <c r="X659" s="103"/>
      <c r="Y659" s="103"/>
      <c r="Z659" s="103"/>
      <c r="AA659" s="103"/>
      <c r="AB659" s="103"/>
      <c r="AC659" s="103"/>
    </row>
    <row r="660" spans="1:29" ht="14.25" x14ac:dyDescent="0.2">
      <c r="A660" s="103"/>
      <c r="B660" s="103"/>
      <c r="C660" s="103"/>
      <c r="D660" s="103"/>
      <c r="E660" s="103"/>
      <c r="F660" s="103"/>
      <c r="G660" s="103"/>
      <c r="H660" s="103"/>
      <c r="I660" s="103"/>
      <c r="J660" s="103"/>
      <c r="K660" s="103"/>
      <c r="L660" s="103"/>
      <c r="M660" s="103"/>
      <c r="N660" s="103"/>
      <c r="O660" s="103"/>
      <c r="P660" s="103"/>
      <c r="Q660" s="103"/>
      <c r="R660" s="103"/>
      <c r="S660" s="127"/>
      <c r="T660" s="103"/>
      <c r="U660" s="103"/>
      <c r="V660" s="103"/>
      <c r="W660" s="103"/>
      <c r="X660" s="103"/>
      <c r="Y660" s="103"/>
      <c r="Z660" s="103"/>
      <c r="AA660" s="103"/>
      <c r="AB660" s="103"/>
      <c r="AC660" s="103"/>
    </row>
    <row r="661" spans="1:29" ht="14.25" x14ac:dyDescent="0.2">
      <c r="A661" s="103"/>
      <c r="B661" s="103"/>
      <c r="C661" s="103"/>
      <c r="D661" s="103"/>
      <c r="E661" s="103"/>
      <c r="F661" s="103"/>
      <c r="G661" s="103"/>
      <c r="H661" s="103"/>
      <c r="I661" s="103"/>
      <c r="J661" s="103"/>
      <c r="K661" s="103"/>
      <c r="L661" s="103"/>
      <c r="M661" s="103"/>
      <c r="N661" s="103"/>
      <c r="O661" s="103"/>
      <c r="P661" s="103"/>
      <c r="Q661" s="103"/>
      <c r="R661" s="103"/>
      <c r="S661" s="127"/>
      <c r="T661" s="103"/>
      <c r="U661" s="103"/>
      <c r="V661" s="103"/>
      <c r="W661" s="103"/>
      <c r="X661" s="103"/>
      <c r="Y661" s="103"/>
      <c r="Z661" s="103"/>
      <c r="AA661" s="103"/>
      <c r="AB661" s="103"/>
      <c r="AC661" s="103"/>
    </row>
    <row r="662" spans="1:29" ht="14.25" x14ac:dyDescent="0.2">
      <c r="A662" s="103"/>
      <c r="B662" s="103"/>
      <c r="C662" s="103"/>
      <c r="D662" s="103"/>
      <c r="E662" s="103"/>
      <c r="F662" s="103"/>
      <c r="G662" s="103"/>
      <c r="H662" s="103"/>
      <c r="I662" s="103"/>
      <c r="J662" s="103"/>
      <c r="K662" s="103"/>
      <c r="L662" s="103"/>
      <c r="M662" s="103"/>
      <c r="N662" s="103"/>
      <c r="O662" s="103"/>
      <c r="P662" s="103"/>
      <c r="Q662" s="103"/>
      <c r="R662" s="103"/>
      <c r="S662" s="127"/>
      <c r="T662" s="103"/>
      <c r="U662" s="103"/>
      <c r="V662" s="103"/>
      <c r="W662" s="103"/>
      <c r="X662" s="103"/>
      <c r="Y662" s="103"/>
      <c r="Z662" s="103"/>
      <c r="AA662" s="103"/>
      <c r="AB662" s="103"/>
      <c r="AC662" s="103"/>
    </row>
    <row r="663" spans="1:29" ht="14.25" x14ac:dyDescent="0.2">
      <c r="A663" s="103"/>
      <c r="B663" s="103"/>
      <c r="C663" s="103"/>
      <c r="D663" s="103"/>
      <c r="E663" s="103"/>
      <c r="F663" s="103"/>
      <c r="G663" s="103"/>
      <c r="H663" s="103"/>
      <c r="I663" s="103"/>
      <c r="J663" s="103"/>
      <c r="K663" s="103"/>
      <c r="L663" s="103"/>
      <c r="M663" s="103"/>
      <c r="N663" s="103"/>
      <c r="O663" s="103"/>
      <c r="P663" s="103"/>
      <c r="Q663" s="103"/>
      <c r="R663" s="103"/>
      <c r="S663" s="127"/>
      <c r="T663" s="103"/>
      <c r="U663" s="103"/>
      <c r="V663" s="103"/>
      <c r="W663" s="103"/>
      <c r="X663" s="103"/>
      <c r="Y663" s="103"/>
      <c r="Z663" s="103"/>
      <c r="AA663" s="103"/>
      <c r="AB663" s="103"/>
      <c r="AC663" s="103"/>
    </row>
    <row r="664" spans="1:29" ht="14.25" x14ac:dyDescent="0.2">
      <c r="A664" s="103"/>
      <c r="B664" s="103"/>
      <c r="C664" s="103"/>
      <c r="D664" s="103"/>
      <c r="E664" s="103"/>
      <c r="F664" s="103"/>
      <c r="G664" s="103"/>
      <c r="H664" s="103"/>
      <c r="I664" s="103"/>
      <c r="J664" s="103"/>
      <c r="K664" s="103"/>
      <c r="L664" s="103"/>
      <c r="M664" s="103"/>
      <c r="N664" s="103"/>
      <c r="O664" s="103"/>
      <c r="P664" s="103"/>
      <c r="Q664" s="103"/>
      <c r="R664" s="103"/>
      <c r="S664" s="127"/>
      <c r="T664" s="103"/>
      <c r="U664" s="103"/>
      <c r="V664" s="103"/>
      <c r="W664" s="103"/>
      <c r="X664" s="103"/>
      <c r="Y664" s="103"/>
      <c r="Z664" s="103"/>
      <c r="AA664" s="103"/>
      <c r="AB664" s="103"/>
      <c r="AC664" s="103"/>
    </row>
    <row r="665" spans="1:29" ht="14.25" x14ac:dyDescent="0.2">
      <c r="A665" s="103"/>
      <c r="B665" s="103"/>
      <c r="C665" s="103"/>
      <c r="D665" s="103"/>
      <c r="E665" s="103"/>
      <c r="F665" s="103"/>
      <c r="G665" s="103"/>
      <c r="H665" s="103"/>
      <c r="I665" s="103"/>
      <c r="J665" s="103"/>
      <c r="K665" s="103"/>
      <c r="L665" s="103"/>
      <c r="M665" s="103"/>
      <c r="N665" s="103"/>
      <c r="O665" s="103"/>
      <c r="P665" s="103"/>
      <c r="Q665" s="103"/>
      <c r="R665" s="103"/>
      <c r="S665" s="127"/>
      <c r="T665" s="103"/>
      <c r="U665" s="103"/>
      <c r="V665" s="103"/>
      <c r="W665" s="103"/>
      <c r="X665" s="103"/>
      <c r="Y665" s="103"/>
      <c r="Z665" s="103"/>
      <c r="AA665" s="103"/>
      <c r="AB665" s="103"/>
      <c r="AC665" s="103"/>
    </row>
    <row r="666" spans="1:29" ht="14.25" x14ac:dyDescent="0.2">
      <c r="A666" s="103"/>
      <c r="B666" s="103"/>
      <c r="C666" s="103"/>
      <c r="D666" s="103"/>
      <c r="E666" s="103"/>
      <c r="F666" s="103"/>
      <c r="G666" s="103"/>
      <c r="H666" s="103"/>
      <c r="I666" s="103"/>
      <c r="J666" s="103"/>
      <c r="K666" s="103"/>
      <c r="L666" s="103"/>
      <c r="M666" s="103"/>
      <c r="N666" s="103"/>
      <c r="O666" s="103"/>
      <c r="P666" s="103"/>
      <c r="Q666" s="103"/>
      <c r="R666" s="103"/>
      <c r="S666" s="127"/>
      <c r="T666" s="103"/>
      <c r="U666" s="103"/>
      <c r="V666" s="103"/>
      <c r="W666" s="103"/>
      <c r="X666" s="103"/>
      <c r="Y666" s="103"/>
      <c r="Z666" s="103"/>
      <c r="AA666" s="103"/>
      <c r="AB666" s="103"/>
      <c r="AC666" s="103"/>
    </row>
    <row r="667" spans="1:29" ht="14.25" x14ac:dyDescent="0.2">
      <c r="A667" s="103"/>
      <c r="B667" s="103"/>
      <c r="C667" s="103"/>
      <c r="D667" s="103"/>
      <c r="E667" s="103"/>
      <c r="F667" s="103"/>
      <c r="G667" s="103"/>
      <c r="H667" s="103"/>
      <c r="I667" s="103"/>
      <c r="J667" s="103"/>
      <c r="K667" s="103"/>
      <c r="L667" s="103"/>
      <c r="M667" s="103"/>
      <c r="N667" s="103"/>
      <c r="O667" s="103"/>
      <c r="P667" s="103"/>
      <c r="Q667" s="103"/>
      <c r="R667" s="103"/>
      <c r="S667" s="127"/>
      <c r="T667" s="103"/>
      <c r="U667" s="103"/>
      <c r="V667" s="103"/>
      <c r="W667" s="103"/>
      <c r="X667" s="103"/>
      <c r="Y667" s="103"/>
      <c r="Z667" s="103"/>
      <c r="AA667" s="103"/>
      <c r="AB667" s="103"/>
      <c r="AC667" s="103"/>
    </row>
    <row r="668" spans="1:29" ht="14.25" x14ac:dyDescent="0.2">
      <c r="A668" s="103"/>
      <c r="B668" s="103"/>
      <c r="C668" s="103"/>
      <c r="D668" s="103"/>
      <c r="E668" s="103"/>
      <c r="F668" s="103"/>
      <c r="G668" s="103"/>
      <c r="H668" s="103"/>
      <c r="I668" s="103"/>
      <c r="J668" s="103"/>
      <c r="K668" s="103"/>
      <c r="L668" s="103"/>
      <c r="M668" s="103"/>
      <c r="N668" s="103"/>
      <c r="O668" s="103"/>
      <c r="P668" s="103"/>
      <c r="Q668" s="103"/>
      <c r="R668" s="103"/>
      <c r="S668" s="127"/>
      <c r="T668" s="103"/>
      <c r="U668" s="103"/>
      <c r="V668" s="103"/>
      <c r="W668" s="103"/>
      <c r="X668" s="103"/>
      <c r="Y668" s="103"/>
      <c r="Z668" s="103"/>
      <c r="AA668" s="103"/>
      <c r="AB668" s="103"/>
      <c r="AC668" s="103"/>
    </row>
    <row r="669" spans="1:29" ht="14.25" x14ac:dyDescent="0.2">
      <c r="A669" s="103"/>
      <c r="B669" s="103"/>
      <c r="C669" s="103"/>
      <c r="D669" s="103"/>
      <c r="E669" s="103"/>
      <c r="F669" s="103"/>
      <c r="G669" s="103"/>
      <c r="H669" s="103"/>
      <c r="I669" s="103"/>
      <c r="J669" s="103"/>
      <c r="K669" s="103"/>
      <c r="L669" s="103"/>
      <c r="M669" s="103"/>
      <c r="N669" s="103"/>
      <c r="O669" s="103"/>
      <c r="P669" s="103"/>
      <c r="Q669" s="103"/>
      <c r="R669" s="103"/>
      <c r="S669" s="127"/>
      <c r="T669" s="103"/>
      <c r="U669" s="103"/>
      <c r="V669" s="103"/>
      <c r="W669" s="103"/>
      <c r="X669" s="103"/>
      <c r="Y669" s="103"/>
      <c r="Z669" s="103"/>
      <c r="AA669" s="103"/>
      <c r="AB669" s="103"/>
      <c r="AC669" s="103"/>
    </row>
    <row r="670" spans="1:29" ht="14.25" x14ac:dyDescent="0.2">
      <c r="A670" s="103"/>
      <c r="B670" s="103"/>
      <c r="C670" s="103"/>
      <c r="D670" s="103"/>
      <c r="E670" s="103"/>
      <c r="F670" s="103"/>
      <c r="G670" s="103"/>
      <c r="H670" s="103"/>
      <c r="I670" s="103"/>
      <c r="J670" s="103"/>
      <c r="K670" s="103"/>
      <c r="L670" s="103"/>
      <c r="M670" s="103"/>
      <c r="N670" s="103"/>
      <c r="O670" s="103"/>
      <c r="P670" s="103"/>
      <c r="Q670" s="103"/>
      <c r="R670" s="103"/>
      <c r="S670" s="127"/>
      <c r="T670" s="103"/>
      <c r="U670" s="103"/>
      <c r="V670" s="103"/>
      <c r="W670" s="103"/>
      <c r="X670" s="103"/>
      <c r="Y670" s="103"/>
      <c r="Z670" s="103"/>
      <c r="AA670" s="103"/>
      <c r="AB670" s="103"/>
      <c r="AC670" s="103"/>
    </row>
    <row r="671" spans="1:29" ht="14.25" x14ac:dyDescent="0.2">
      <c r="A671" s="103"/>
      <c r="B671" s="103"/>
      <c r="C671" s="103"/>
      <c r="D671" s="103"/>
      <c r="E671" s="103"/>
      <c r="F671" s="103"/>
      <c r="G671" s="103"/>
      <c r="H671" s="103"/>
      <c r="I671" s="103"/>
      <c r="J671" s="103"/>
      <c r="K671" s="103"/>
      <c r="L671" s="103"/>
      <c r="M671" s="103"/>
      <c r="N671" s="103"/>
      <c r="O671" s="103"/>
      <c r="P671" s="103"/>
      <c r="Q671" s="103"/>
      <c r="R671" s="103"/>
      <c r="S671" s="127"/>
      <c r="T671" s="103"/>
      <c r="U671" s="103"/>
      <c r="V671" s="103"/>
      <c r="W671" s="103"/>
      <c r="X671" s="103"/>
      <c r="Y671" s="103"/>
      <c r="Z671" s="103"/>
      <c r="AA671" s="103"/>
      <c r="AB671" s="103"/>
      <c r="AC671" s="103"/>
    </row>
    <row r="672" spans="1:29" ht="14.25" x14ac:dyDescent="0.2">
      <c r="A672" s="103"/>
      <c r="B672" s="103"/>
      <c r="C672" s="103"/>
      <c r="D672" s="103"/>
      <c r="E672" s="103"/>
      <c r="F672" s="103"/>
      <c r="G672" s="103"/>
      <c r="H672" s="103"/>
      <c r="I672" s="103"/>
      <c r="J672" s="103"/>
      <c r="K672" s="103"/>
      <c r="L672" s="103"/>
      <c r="M672" s="103"/>
      <c r="N672" s="103"/>
      <c r="O672" s="103"/>
      <c r="P672" s="103"/>
      <c r="Q672" s="103"/>
      <c r="R672" s="103"/>
      <c r="S672" s="127"/>
      <c r="T672" s="103"/>
      <c r="U672" s="103"/>
      <c r="V672" s="103"/>
      <c r="W672" s="103"/>
      <c r="X672" s="103"/>
      <c r="Y672" s="103"/>
      <c r="Z672" s="103"/>
      <c r="AA672" s="103"/>
      <c r="AB672" s="103"/>
      <c r="AC672" s="103"/>
    </row>
    <row r="673" spans="1:29" ht="14.25" x14ac:dyDescent="0.2">
      <c r="A673" s="103"/>
      <c r="B673" s="103"/>
      <c r="C673" s="103"/>
      <c r="D673" s="103"/>
      <c r="E673" s="103"/>
      <c r="F673" s="103"/>
      <c r="G673" s="103"/>
      <c r="H673" s="103"/>
      <c r="I673" s="103"/>
      <c r="J673" s="103"/>
      <c r="K673" s="103"/>
      <c r="L673" s="103"/>
      <c r="M673" s="103"/>
      <c r="N673" s="103"/>
      <c r="O673" s="103"/>
      <c r="P673" s="103"/>
      <c r="Q673" s="103"/>
      <c r="R673" s="103"/>
      <c r="S673" s="127"/>
      <c r="T673" s="103"/>
      <c r="U673" s="103"/>
      <c r="V673" s="103"/>
      <c r="W673" s="103"/>
      <c r="X673" s="103"/>
      <c r="Y673" s="103"/>
      <c r="Z673" s="103"/>
      <c r="AA673" s="103"/>
      <c r="AB673" s="103"/>
      <c r="AC673" s="103"/>
    </row>
    <row r="674" spans="1:29" ht="14.25" x14ac:dyDescent="0.2">
      <c r="A674" s="103"/>
      <c r="B674" s="103"/>
      <c r="C674" s="103"/>
      <c r="D674" s="103"/>
      <c r="E674" s="103"/>
      <c r="F674" s="103"/>
      <c r="G674" s="103"/>
      <c r="H674" s="103"/>
      <c r="I674" s="103"/>
      <c r="J674" s="103"/>
      <c r="K674" s="103"/>
      <c r="L674" s="103"/>
      <c r="M674" s="103"/>
      <c r="N674" s="103"/>
      <c r="O674" s="103"/>
      <c r="P674" s="103"/>
      <c r="Q674" s="103"/>
      <c r="R674" s="103"/>
      <c r="S674" s="127"/>
      <c r="T674" s="103"/>
      <c r="U674" s="103"/>
      <c r="V674" s="103"/>
      <c r="W674" s="103"/>
      <c r="X674" s="103"/>
      <c r="Y674" s="103"/>
      <c r="Z674" s="103"/>
      <c r="AA674" s="103"/>
      <c r="AB674" s="103"/>
      <c r="AC674" s="103"/>
    </row>
    <row r="675" spans="1:29" ht="14.25" x14ac:dyDescent="0.2">
      <c r="A675" s="103"/>
      <c r="B675" s="103"/>
      <c r="C675" s="103"/>
      <c r="D675" s="103"/>
      <c r="E675" s="103"/>
      <c r="F675" s="103"/>
      <c r="G675" s="103"/>
      <c r="H675" s="103"/>
      <c r="I675" s="103"/>
      <c r="J675" s="103"/>
      <c r="K675" s="103"/>
      <c r="L675" s="103"/>
      <c r="M675" s="103"/>
      <c r="N675" s="103"/>
      <c r="O675" s="103"/>
      <c r="P675" s="103"/>
      <c r="Q675" s="103"/>
      <c r="R675" s="103"/>
      <c r="S675" s="127"/>
      <c r="T675" s="103"/>
      <c r="U675" s="103"/>
      <c r="V675" s="103"/>
      <c r="W675" s="103"/>
      <c r="X675" s="103"/>
      <c r="Y675" s="103"/>
      <c r="Z675" s="103"/>
      <c r="AA675" s="103"/>
      <c r="AB675" s="103"/>
      <c r="AC675" s="103"/>
    </row>
    <row r="676" spans="1:29" ht="14.25" x14ac:dyDescent="0.2">
      <c r="A676" s="103"/>
      <c r="B676" s="103"/>
      <c r="C676" s="103"/>
      <c r="D676" s="103"/>
      <c r="E676" s="103"/>
      <c r="F676" s="103"/>
      <c r="G676" s="103"/>
      <c r="H676" s="103"/>
      <c r="I676" s="103"/>
      <c r="J676" s="103"/>
      <c r="K676" s="103"/>
      <c r="L676" s="103"/>
      <c r="M676" s="103"/>
      <c r="N676" s="103"/>
      <c r="O676" s="103"/>
      <c r="P676" s="103"/>
      <c r="Q676" s="103"/>
      <c r="R676" s="103"/>
      <c r="S676" s="127"/>
      <c r="T676" s="103"/>
      <c r="U676" s="103"/>
      <c r="V676" s="103"/>
      <c r="W676" s="103"/>
      <c r="X676" s="103"/>
      <c r="Y676" s="103"/>
      <c r="Z676" s="103"/>
      <c r="AA676" s="103"/>
      <c r="AB676" s="103"/>
      <c r="AC676" s="103"/>
    </row>
    <row r="677" spans="1:29" ht="14.25" x14ac:dyDescent="0.2">
      <c r="A677" s="103"/>
      <c r="B677" s="103"/>
      <c r="C677" s="103"/>
      <c r="D677" s="103"/>
      <c r="E677" s="103"/>
      <c r="F677" s="103"/>
      <c r="G677" s="103"/>
      <c r="H677" s="103"/>
      <c r="I677" s="103"/>
      <c r="J677" s="103"/>
      <c r="K677" s="103"/>
      <c r="L677" s="103"/>
      <c r="M677" s="103"/>
      <c r="N677" s="103"/>
      <c r="O677" s="103"/>
      <c r="P677" s="103"/>
      <c r="Q677" s="103"/>
      <c r="R677" s="103"/>
      <c r="S677" s="127"/>
      <c r="T677" s="103"/>
      <c r="U677" s="103"/>
      <c r="V677" s="103"/>
      <c r="W677" s="103"/>
      <c r="X677" s="103"/>
      <c r="Y677" s="103"/>
      <c r="Z677" s="103"/>
      <c r="AA677" s="103"/>
      <c r="AB677" s="103"/>
      <c r="AC677" s="103"/>
    </row>
    <row r="678" spans="1:29" ht="14.25" x14ac:dyDescent="0.2">
      <c r="A678" s="103"/>
      <c r="B678" s="103"/>
      <c r="C678" s="103"/>
      <c r="D678" s="103"/>
      <c r="E678" s="103"/>
      <c r="F678" s="103"/>
      <c r="G678" s="103"/>
      <c r="H678" s="103"/>
      <c r="I678" s="103"/>
      <c r="J678" s="103"/>
      <c r="K678" s="103"/>
      <c r="L678" s="103"/>
      <c r="M678" s="103"/>
      <c r="N678" s="103"/>
      <c r="O678" s="103"/>
      <c r="P678" s="103"/>
      <c r="Q678" s="103"/>
      <c r="R678" s="103"/>
      <c r="S678" s="127"/>
      <c r="T678" s="103"/>
      <c r="U678" s="103"/>
      <c r="V678" s="103"/>
      <c r="W678" s="103"/>
      <c r="X678" s="103"/>
      <c r="Y678" s="103"/>
      <c r="Z678" s="103"/>
      <c r="AA678" s="103"/>
      <c r="AB678" s="103"/>
      <c r="AC678" s="103"/>
    </row>
    <row r="679" spans="1:29" ht="14.25" x14ac:dyDescent="0.2">
      <c r="A679" s="103"/>
      <c r="B679" s="103"/>
      <c r="C679" s="103"/>
      <c r="D679" s="103"/>
      <c r="E679" s="103"/>
      <c r="F679" s="103"/>
      <c r="G679" s="103"/>
      <c r="H679" s="103"/>
      <c r="I679" s="103"/>
      <c r="J679" s="103"/>
      <c r="K679" s="103"/>
      <c r="L679" s="103"/>
      <c r="M679" s="103"/>
      <c r="N679" s="103"/>
      <c r="O679" s="103"/>
      <c r="P679" s="103"/>
      <c r="Q679" s="103"/>
      <c r="R679" s="103"/>
      <c r="S679" s="127"/>
      <c r="T679" s="103"/>
      <c r="U679" s="103"/>
      <c r="V679" s="103"/>
      <c r="W679" s="103"/>
      <c r="X679" s="103"/>
      <c r="Y679" s="103"/>
      <c r="Z679" s="103"/>
      <c r="AA679" s="103"/>
      <c r="AB679" s="103"/>
      <c r="AC679" s="103"/>
    </row>
    <row r="680" spans="1:29" ht="14.25" x14ac:dyDescent="0.2">
      <c r="A680" s="103"/>
      <c r="B680" s="103"/>
      <c r="C680" s="103"/>
      <c r="D680" s="103"/>
      <c r="E680" s="103"/>
      <c r="F680" s="103"/>
      <c r="G680" s="103"/>
      <c r="H680" s="103"/>
      <c r="I680" s="103"/>
      <c r="J680" s="103"/>
      <c r="K680" s="103"/>
      <c r="L680" s="103"/>
      <c r="M680" s="103"/>
      <c r="N680" s="103"/>
      <c r="O680" s="103"/>
      <c r="P680" s="103"/>
      <c r="Q680" s="103"/>
      <c r="R680" s="103"/>
      <c r="S680" s="127"/>
      <c r="T680" s="103"/>
      <c r="U680" s="103"/>
      <c r="V680" s="103"/>
      <c r="W680" s="103"/>
      <c r="X680" s="103"/>
      <c r="Y680" s="103"/>
      <c r="Z680" s="103"/>
      <c r="AA680" s="103"/>
      <c r="AB680" s="103"/>
      <c r="AC680" s="103"/>
    </row>
    <row r="681" spans="1:29" ht="14.25" x14ac:dyDescent="0.2">
      <c r="A681" s="103"/>
      <c r="B681" s="103"/>
      <c r="C681" s="103"/>
      <c r="D681" s="103"/>
      <c r="E681" s="103"/>
      <c r="F681" s="103"/>
      <c r="G681" s="103"/>
      <c r="H681" s="103"/>
      <c r="I681" s="103"/>
      <c r="J681" s="103"/>
      <c r="K681" s="103"/>
      <c r="L681" s="103"/>
      <c r="M681" s="103"/>
      <c r="N681" s="103"/>
      <c r="O681" s="103"/>
      <c r="P681" s="103"/>
      <c r="Q681" s="103"/>
      <c r="R681" s="103"/>
      <c r="S681" s="127"/>
      <c r="T681" s="103"/>
      <c r="U681" s="103"/>
      <c r="V681" s="103"/>
      <c r="W681" s="103"/>
      <c r="X681" s="103"/>
      <c r="Y681" s="103"/>
      <c r="Z681" s="103"/>
      <c r="AA681" s="103"/>
      <c r="AB681" s="103"/>
      <c r="AC681" s="103"/>
    </row>
    <row r="682" spans="1:29" ht="14.25" x14ac:dyDescent="0.2">
      <c r="A682" s="103"/>
      <c r="B682" s="103"/>
      <c r="C682" s="103"/>
      <c r="D682" s="103"/>
      <c r="E682" s="103"/>
      <c r="F682" s="103"/>
      <c r="G682" s="103"/>
      <c r="H682" s="103"/>
      <c r="I682" s="103"/>
      <c r="J682" s="103"/>
      <c r="K682" s="103"/>
      <c r="L682" s="103"/>
      <c r="M682" s="103"/>
      <c r="N682" s="103"/>
      <c r="O682" s="103"/>
      <c r="P682" s="103"/>
      <c r="Q682" s="103"/>
      <c r="R682" s="103"/>
      <c r="S682" s="127"/>
      <c r="T682" s="103"/>
      <c r="U682" s="103"/>
      <c r="V682" s="103"/>
      <c r="W682" s="103"/>
      <c r="X682" s="103"/>
      <c r="Y682" s="103"/>
      <c r="Z682" s="103"/>
      <c r="AA682" s="103"/>
      <c r="AB682" s="103"/>
      <c r="AC682" s="103"/>
    </row>
    <row r="683" spans="1:29" ht="14.25" x14ac:dyDescent="0.2">
      <c r="A683" s="103"/>
      <c r="B683" s="103"/>
      <c r="C683" s="103"/>
      <c r="D683" s="103"/>
      <c r="E683" s="103"/>
      <c r="F683" s="103"/>
      <c r="G683" s="103"/>
      <c r="H683" s="103"/>
      <c r="I683" s="103"/>
      <c r="J683" s="103"/>
      <c r="K683" s="103"/>
      <c r="L683" s="103"/>
      <c r="M683" s="103"/>
      <c r="N683" s="103"/>
      <c r="O683" s="103"/>
      <c r="P683" s="103"/>
      <c r="Q683" s="103"/>
      <c r="R683" s="103"/>
      <c r="S683" s="127"/>
      <c r="T683" s="103"/>
      <c r="U683" s="103"/>
      <c r="V683" s="103"/>
      <c r="W683" s="103"/>
      <c r="X683" s="103"/>
      <c r="Y683" s="103"/>
      <c r="Z683" s="103"/>
      <c r="AA683" s="103"/>
      <c r="AB683" s="103"/>
      <c r="AC683" s="103"/>
    </row>
    <row r="684" spans="1:29" ht="14.25" x14ac:dyDescent="0.2">
      <c r="A684" s="103"/>
      <c r="B684" s="103"/>
      <c r="C684" s="103"/>
      <c r="D684" s="103"/>
      <c r="E684" s="103"/>
      <c r="F684" s="103"/>
      <c r="G684" s="103"/>
      <c r="H684" s="103"/>
      <c r="I684" s="103"/>
      <c r="J684" s="103"/>
      <c r="K684" s="103"/>
      <c r="L684" s="103"/>
      <c r="M684" s="103"/>
      <c r="N684" s="103"/>
      <c r="O684" s="103"/>
      <c r="P684" s="103"/>
      <c r="Q684" s="103"/>
      <c r="R684" s="103"/>
      <c r="S684" s="127"/>
      <c r="T684" s="103"/>
      <c r="U684" s="103"/>
      <c r="V684" s="103"/>
      <c r="W684" s="103"/>
      <c r="X684" s="103"/>
      <c r="Y684" s="103"/>
      <c r="Z684" s="103"/>
      <c r="AA684" s="103"/>
      <c r="AB684" s="103"/>
      <c r="AC684" s="103"/>
    </row>
    <row r="685" spans="1:29" ht="14.25" x14ac:dyDescent="0.2">
      <c r="A685" s="103"/>
      <c r="B685" s="103"/>
      <c r="C685" s="103"/>
      <c r="D685" s="103"/>
      <c r="E685" s="103"/>
      <c r="F685" s="103"/>
      <c r="G685" s="103"/>
      <c r="H685" s="103"/>
      <c r="I685" s="103"/>
      <c r="J685" s="103"/>
      <c r="K685" s="103"/>
      <c r="L685" s="103"/>
      <c r="M685" s="103"/>
      <c r="N685" s="103"/>
      <c r="O685" s="103"/>
      <c r="P685" s="103"/>
      <c r="Q685" s="103"/>
      <c r="R685" s="103"/>
      <c r="S685" s="127"/>
      <c r="T685" s="103"/>
      <c r="U685" s="103"/>
      <c r="V685" s="103"/>
      <c r="W685" s="103"/>
      <c r="X685" s="103"/>
      <c r="Y685" s="103"/>
      <c r="Z685" s="103"/>
      <c r="AA685" s="103"/>
      <c r="AB685" s="103"/>
      <c r="AC685" s="103"/>
    </row>
    <row r="686" spans="1:29" ht="14.25" x14ac:dyDescent="0.2">
      <c r="A686" s="103"/>
      <c r="B686" s="103"/>
      <c r="C686" s="103"/>
      <c r="D686" s="103"/>
      <c r="E686" s="103"/>
      <c r="F686" s="103"/>
      <c r="G686" s="103"/>
      <c r="H686" s="103"/>
      <c r="I686" s="103"/>
      <c r="J686" s="103"/>
      <c r="K686" s="103"/>
      <c r="L686" s="103"/>
      <c r="M686" s="103"/>
      <c r="N686" s="103"/>
      <c r="O686" s="103"/>
      <c r="P686" s="103"/>
      <c r="Q686" s="103"/>
      <c r="R686" s="103"/>
      <c r="S686" s="127"/>
      <c r="T686" s="103"/>
      <c r="U686" s="103"/>
      <c r="V686" s="103"/>
      <c r="W686" s="103"/>
      <c r="X686" s="103"/>
      <c r="Y686" s="103"/>
      <c r="Z686" s="103"/>
      <c r="AA686" s="103"/>
      <c r="AB686" s="103"/>
      <c r="AC686" s="103"/>
    </row>
    <row r="687" spans="1:29" ht="14.25" x14ac:dyDescent="0.2">
      <c r="A687" s="103"/>
      <c r="B687" s="103"/>
      <c r="C687" s="103"/>
      <c r="D687" s="103"/>
      <c r="E687" s="103"/>
      <c r="F687" s="103"/>
      <c r="G687" s="103"/>
      <c r="H687" s="103"/>
      <c r="I687" s="103"/>
      <c r="J687" s="103"/>
      <c r="K687" s="103"/>
      <c r="L687" s="103"/>
      <c r="M687" s="103"/>
      <c r="N687" s="103"/>
      <c r="O687" s="103"/>
      <c r="P687" s="103"/>
      <c r="Q687" s="103"/>
      <c r="R687" s="103"/>
      <c r="S687" s="127"/>
      <c r="T687" s="103"/>
      <c r="U687" s="103"/>
      <c r="V687" s="103"/>
      <c r="W687" s="103"/>
      <c r="X687" s="103"/>
      <c r="Y687" s="103"/>
      <c r="Z687" s="103"/>
      <c r="AA687" s="103"/>
      <c r="AB687" s="103"/>
      <c r="AC687" s="103"/>
    </row>
    <row r="688" spans="1:29" ht="14.25" x14ac:dyDescent="0.2">
      <c r="A688" s="103"/>
      <c r="B688" s="103"/>
      <c r="C688" s="103"/>
      <c r="D688" s="103"/>
      <c r="E688" s="103"/>
      <c r="F688" s="103"/>
      <c r="G688" s="103"/>
      <c r="H688" s="103"/>
      <c r="I688" s="103"/>
      <c r="J688" s="103"/>
      <c r="K688" s="103"/>
      <c r="L688" s="103"/>
      <c r="M688" s="103"/>
      <c r="N688" s="103"/>
      <c r="O688" s="103"/>
      <c r="P688" s="103"/>
      <c r="Q688" s="103"/>
      <c r="R688" s="103"/>
      <c r="S688" s="127"/>
      <c r="T688" s="103"/>
      <c r="U688" s="103"/>
      <c r="V688" s="103"/>
      <c r="W688" s="103"/>
      <c r="X688" s="103"/>
      <c r="Y688" s="103"/>
      <c r="Z688" s="103"/>
      <c r="AA688" s="103"/>
      <c r="AB688" s="103"/>
      <c r="AC688" s="103"/>
    </row>
    <row r="689" spans="1:29" ht="14.25" x14ac:dyDescent="0.2">
      <c r="A689" s="103"/>
      <c r="B689" s="103"/>
      <c r="C689" s="103"/>
      <c r="D689" s="103"/>
      <c r="E689" s="103"/>
      <c r="F689" s="103"/>
      <c r="G689" s="103"/>
      <c r="H689" s="103"/>
      <c r="I689" s="103"/>
      <c r="J689" s="103"/>
      <c r="K689" s="103"/>
      <c r="L689" s="103"/>
      <c r="M689" s="103"/>
      <c r="N689" s="103"/>
      <c r="O689" s="103"/>
      <c r="P689" s="103"/>
      <c r="Q689" s="103"/>
      <c r="R689" s="103"/>
      <c r="S689" s="127"/>
      <c r="T689" s="103"/>
      <c r="U689" s="103"/>
      <c r="V689" s="103"/>
      <c r="W689" s="103"/>
      <c r="X689" s="103"/>
      <c r="Y689" s="103"/>
      <c r="Z689" s="103"/>
      <c r="AA689" s="103"/>
      <c r="AB689" s="103"/>
      <c r="AC689" s="103"/>
    </row>
    <row r="690" spans="1:29" ht="14.25" x14ac:dyDescent="0.2">
      <c r="A690" s="103"/>
      <c r="B690" s="103"/>
      <c r="C690" s="103"/>
      <c r="D690" s="103"/>
      <c r="E690" s="103"/>
      <c r="F690" s="103"/>
      <c r="G690" s="103"/>
      <c r="H690" s="103"/>
      <c r="I690" s="103"/>
      <c r="J690" s="103"/>
      <c r="K690" s="103"/>
      <c r="L690" s="103"/>
      <c r="M690" s="103"/>
      <c r="N690" s="103"/>
      <c r="O690" s="103"/>
      <c r="P690" s="103"/>
      <c r="Q690" s="103"/>
      <c r="R690" s="103"/>
      <c r="S690" s="127"/>
      <c r="T690" s="103"/>
      <c r="U690" s="103"/>
      <c r="V690" s="103"/>
      <c r="W690" s="103"/>
      <c r="X690" s="103"/>
      <c r="Y690" s="103"/>
      <c r="Z690" s="103"/>
      <c r="AA690" s="103"/>
      <c r="AB690" s="103"/>
      <c r="AC690" s="103"/>
    </row>
    <row r="691" spans="1:29" ht="14.25" x14ac:dyDescent="0.2">
      <c r="A691" s="103"/>
      <c r="B691" s="103"/>
      <c r="C691" s="103"/>
      <c r="D691" s="103"/>
      <c r="E691" s="103"/>
      <c r="F691" s="103"/>
      <c r="G691" s="103"/>
      <c r="H691" s="103"/>
      <c r="I691" s="103"/>
      <c r="J691" s="103"/>
      <c r="K691" s="103"/>
      <c r="L691" s="103"/>
      <c r="M691" s="103"/>
      <c r="N691" s="103"/>
      <c r="O691" s="103"/>
      <c r="P691" s="103"/>
      <c r="Q691" s="103"/>
      <c r="R691" s="103"/>
      <c r="S691" s="127"/>
      <c r="T691" s="103"/>
      <c r="U691" s="103"/>
      <c r="V691" s="103"/>
      <c r="W691" s="103"/>
      <c r="X691" s="103"/>
      <c r="Y691" s="103"/>
      <c r="Z691" s="103"/>
      <c r="AA691" s="103"/>
      <c r="AB691" s="103"/>
      <c r="AC691" s="103"/>
    </row>
    <row r="692" spans="1:29" ht="14.25" x14ac:dyDescent="0.2">
      <c r="A692" s="103"/>
      <c r="B692" s="103"/>
      <c r="C692" s="103"/>
      <c r="D692" s="103"/>
      <c r="E692" s="103"/>
      <c r="F692" s="103"/>
      <c r="G692" s="103"/>
      <c r="H692" s="103"/>
      <c r="I692" s="103"/>
      <c r="J692" s="103"/>
      <c r="K692" s="103"/>
      <c r="L692" s="103"/>
      <c r="M692" s="103"/>
      <c r="N692" s="103"/>
      <c r="O692" s="103"/>
      <c r="P692" s="103"/>
      <c r="Q692" s="103"/>
      <c r="R692" s="103"/>
      <c r="S692" s="127"/>
      <c r="T692" s="103"/>
      <c r="U692" s="103"/>
      <c r="V692" s="103"/>
      <c r="W692" s="103"/>
      <c r="X692" s="103"/>
      <c r="Y692" s="103"/>
      <c r="Z692" s="103"/>
      <c r="AA692" s="103"/>
      <c r="AB692" s="103"/>
      <c r="AC692" s="103"/>
    </row>
    <row r="693" spans="1:29" ht="14.25" x14ac:dyDescent="0.2">
      <c r="A693" s="103"/>
      <c r="B693" s="103"/>
      <c r="C693" s="103"/>
      <c r="D693" s="103"/>
      <c r="E693" s="103"/>
      <c r="F693" s="103"/>
      <c r="G693" s="103"/>
      <c r="H693" s="103"/>
      <c r="I693" s="103"/>
      <c r="J693" s="103"/>
      <c r="K693" s="103"/>
      <c r="L693" s="103"/>
      <c r="M693" s="103"/>
      <c r="N693" s="103"/>
      <c r="O693" s="103"/>
      <c r="P693" s="103"/>
      <c r="Q693" s="103"/>
      <c r="R693" s="103"/>
      <c r="S693" s="127"/>
      <c r="T693" s="103"/>
      <c r="U693" s="103"/>
      <c r="V693" s="103"/>
      <c r="W693" s="103"/>
      <c r="X693" s="103"/>
      <c r="Y693" s="103"/>
      <c r="Z693" s="103"/>
      <c r="AA693" s="103"/>
      <c r="AB693" s="103"/>
      <c r="AC693" s="103"/>
    </row>
    <row r="694" spans="1:29" ht="14.25" x14ac:dyDescent="0.2">
      <c r="A694" s="103"/>
      <c r="B694" s="103"/>
      <c r="C694" s="103"/>
      <c r="D694" s="103"/>
      <c r="E694" s="103"/>
      <c r="F694" s="103"/>
      <c r="G694" s="103"/>
      <c r="H694" s="103"/>
      <c r="I694" s="103"/>
      <c r="J694" s="103"/>
      <c r="K694" s="103"/>
      <c r="L694" s="103"/>
      <c r="M694" s="103"/>
      <c r="N694" s="103"/>
      <c r="O694" s="103"/>
      <c r="P694" s="103"/>
      <c r="Q694" s="103"/>
      <c r="R694" s="103"/>
      <c r="S694" s="127"/>
      <c r="T694" s="103"/>
      <c r="U694" s="103"/>
      <c r="V694" s="103"/>
      <c r="W694" s="103"/>
      <c r="X694" s="103"/>
      <c r="Y694" s="103"/>
      <c r="Z694" s="103"/>
      <c r="AA694" s="103"/>
      <c r="AB694" s="103"/>
      <c r="AC694" s="103"/>
    </row>
    <row r="695" spans="1:29" ht="14.25" x14ac:dyDescent="0.2">
      <c r="A695" s="103"/>
      <c r="B695" s="103"/>
      <c r="C695" s="103"/>
      <c r="D695" s="103"/>
      <c r="E695" s="103"/>
      <c r="F695" s="103"/>
      <c r="G695" s="103"/>
      <c r="H695" s="103"/>
      <c r="I695" s="103"/>
      <c r="J695" s="103"/>
      <c r="K695" s="103"/>
      <c r="L695" s="103"/>
      <c r="M695" s="103"/>
      <c r="N695" s="103"/>
      <c r="O695" s="103"/>
      <c r="P695" s="103"/>
      <c r="Q695" s="103"/>
      <c r="R695" s="103"/>
      <c r="S695" s="127"/>
      <c r="T695" s="103"/>
      <c r="U695" s="103"/>
      <c r="V695" s="103"/>
      <c r="W695" s="103"/>
      <c r="X695" s="103"/>
      <c r="Y695" s="103"/>
      <c r="Z695" s="103"/>
      <c r="AA695" s="103"/>
      <c r="AB695" s="103"/>
      <c r="AC695" s="103"/>
    </row>
    <row r="696" spans="1:29" ht="14.25" x14ac:dyDescent="0.2">
      <c r="A696" s="103"/>
      <c r="B696" s="103"/>
      <c r="C696" s="103"/>
      <c r="D696" s="103"/>
      <c r="E696" s="103"/>
      <c r="F696" s="103"/>
      <c r="G696" s="103"/>
      <c r="H696" s="103"/>
      <c r="I696" s="103"/>
      <c r="J696" s="103"/>
      <c r="K696" s="103"/>
      <c r="L696" s="103"/>
      <c r="M696" s="103"/>
      <c r="N696" s="103"/>
      <c r="O696" s="103"/>
      <c r="P696" s="103"/>
      <c r="Q696" s="103"/>
      <c r="R696" s="103"/>
      <c r="S696" s="127"/>
      <c r="T696" s="103"/>
      <c r="U696" s="103"/>
      <c r="V696" s="103"/>
      <c r="W696" s="103"/>
      <c r="X696" s="103"/>
      <c r="Y696" s="103"/>
      <c r="Z696" s="103"/>
      <c r="AA696" s="103"/>
      <c r="AB696" s="103"/>
      <c r="AC696" s="103"/>
    </row>
    <row r="697" spans="1:29" ht="14.25" x14ac:dyDescent="0.2">
      <c r="A697" s="103"/>
      <c r="B697" s="103"/>
      <c r="C697" s="103"/>
      <c r="D697" s="103"/>
      <c r="E697" s="103"/>
      <c r="F697" s="103"/>
      <c r="G697" s="103"/>
      <c r="H697" s="103"/>
      <c r="I697" s="103"/>
      <c r="J697" s="103"/>
      <c r="K697" s="103"/>
      <c r="L697" s="103"/>
      <c r="M697" s="103"/>
      <c r="N697" s="103"/>
      <c r="O697" s="103"/>
      <c r="P697" s="103"/>
      <c r="Q697" s="103"/>
      <c r="R697" s="103"/>
      <c r="S697" s="127"/>
      <c r="T697" s="103"/>
      <c r="U697" s="103"/>
      <c r="V697" s="103"/>
      <c r="W697" s="103"/>
      <c r="X697" s="103"/>
      <c r="Y697" s="103"/>
      <c r="Z697" s="103"/>
      <c r="AA697" s="103"/>
      <c r="AB697" s="103"/>
      <c r="AC697" s="103"/>
    </row>
    <row r="698" spans="1:29" ht="14.25" x14ac:dyDescent="0.2">
      <c r="A698" s="103"/>
      <c r="B698" s="103"/>
      <c r="C698" s="103"/>
      <c r="D698" s="103"/>
      <c r="E698" s="103"/>
      <c r="F698" s="103"/>
      <c r="G698" s="103"/>
      <c r="H698" s="103"/>
      <c r="I698" s="103"/>
      <c r="J698" s="103"/>
      <c r="K698" s="103"/>
      <c r="L698" s="103"/>
      <c r="M698" s="103"/>
      <c r="N698" s="103"/>
      <c r="O698" s="103"/>
      <c r="P698" s="103"/>
      <c r="Q698" s="103"/>
      <c r="R698" s="103"/>
      <c r="S698" s="127"/>
      <c r="T698" s="103"/>
      <c r="U698" s="103"/>
      <c r="V698" s="103"/>
      <c r="W698" s="103"/>
      <c r="X698" s="103"/>
      <c r="Y698" s="103"/>
      <c r="Z698" s="103"/>
      <c r="AA698" s="103"/>
      <c r="AB698" s="103"/>
      <c r="AC698" s="103"/>
    </row>
    <row r="699" spans="1:29" ht="14.25" x14ac:dyDescent="0.2">
      <c r="A699" s="103"/>
      <c r="B699" s="103"/>
      <c r="C699" s="103"/>
      <c r="D699" s="103"/>
      <c r="E699" s="103"/>
      <c r="F699" s="103"/>
      <c r="G699" s="103"/>
      <c r="H699" s="103"/>
      <c r="I699" s="103"/>
      <c r="J699" s="103"/>
      <c r="K699" s="103"/>
      <c r="L699" s="103"/>
      <c r="M699" s="103"/>
      <c r="N699" s="103"/>
      <c r="O699" s="103"/>
      <c r="P699" s="103"/>
      <c r="Q699" s="103"/>
      <c r="R699" s="103"/>
      <c r="S699" s="127"/>
      <c r="T699" s="103"/>
      <c r="U699" s="103"/>
      <c r="V699" s="103"/>
      <c r="W699" s="103"/>
      <c r="X699" s="103"/>
      <c r="Y699" s="103"/>
      <c r="Z699" s="103"/>
      <c r="AA699" s="103"/>
      <c r="AB699" s="103"/>
      <c r="AC699" s="103"/>
    </row>
    <row r="700" spans="1:29" ht="14.25" x14ac:dyDescent="0.2">
      <c r="A700" s="103"/>
      <c r="B700" s="103"/>
      <c r="C700" s="103"/>
      <c r="D700" s="103"/>
      <c r="E700" s="103"/>
      <c r="F700" s="103"/>
      <c r="G700" s="103"/>
      <c r="H700" s="103"/>
      <c r="I700" s="103"/>
      <c r="J700" s="103"/>
      <c r="K700" s="103"/>
      <c r="L700" s="103"/>
      <c r="M700" s="103"/>
      <c r="N700" s="103"/>
      <c r="O700" s="103"/>
      <c r="P700" s="103"/>
      <c r="Q700" s="103"/>
      <c r="R700" s="103"/>
      <c r="S700" s="127"/>
      <c r="T700" s="103"/>
      <c r="U700" s="103"/>
      <c r="V700" s="103"/>
      <c r="W700" s="103"/>
      <c r="X700" s="103"/>
      <c r="Y700" s="103"/>
      <c r="Z700" s="103"/>
      <c r="AA700" s="103"/>
      <c r="AB700" s="103"/>
      <c r="AC700" s="103"/>
    </row>
    <row r="701" spans="1:29" ht="14.25" x14ac:dyDescent="0.2">
      <c r="A701" s="103"/>
      <c r="B701" s="103"/>
      <c r="C701" s="103"/>
      <c r="D701" s="103"/>
      <c r="E701" s="103"/>
      <c r="F701" s="103"/>
      <c r="G701" s="103"/>
      <c r="H701" s="103"/>
      <c r="I701" s="103"/>
      <c r="J701" s="103"/>
      <c r="K701" s="103"/>
      <c r="L701" s="103"/>
      <c r="M701" s="103"/>
      <c r="N701" s="103"/>
      <c r="O701" s="103"/>
      <c r="P701" s="103"/>
      <c r="Q701" s="103"/>
      <c r="R701" s="103"/>
      <c r="S701" s="127"/>
      <c r="T701" s="103"/>
      <c r="U701" s="103"/>
      <c r="V701" s="103"/>
      <c r="W701" s="103"/>
      <c r="X701" s="103"/>
      <c r="Y701" s="103"/>
      <c r="Z701" s="103"/>
      <c r="AA701" s="103"/>
      <c r="AB701" s="103"/>
      <c r="AC701" s="103"/>
    </row>
    <row r="702" spans="1:29" ht="14.25" x14ac:dyDescent="0.2">
      <c r="A702" s="103"/>
      <c r="B702" s="103"/>
      <c r="C702" s="103"/>
      <c r="D702" s="103"/>
      <c r="E702" s="103"/>
      <c r="F702" s="103"/>
      <c r="G702" s="103"/>
      <c r="H702" s="103"/>
      <c r="I702" s="103"/>
      <c r="J702" s="103"/>
      <c r="K702" s="103"/>
      <c r="L702" s="103"/>
      <c r="M702" s="103"/>
      <c r="N702" s="103"/>
      <c r="O702" s="103"/>
      <c r="P702" s="103"/>
      <c r="Q702" s="103"/>
      <c r="R702" s="103"/>
      <c r="S702" s="127"/>
      <c r="T702" s="103"/>
      <c r="U702" s="103"/>
      <c r="V702" s="103"/>
      <c r="W702" s="103"/>
      <c r="X702" s="103"/>
      <c r="Y702" s="103"/>
      <c r="Z702" s="103"/>
      <c r="AA702" s="103"/>
      <c r="AB702" s="103"/>
      <c r="AC702" s="103"/>
    </row>
    <row r="703" spans="1:29" ht="14.25" x14ac:dyDescent="0.2">
      <c r="A703" s="103"/>
      <c r="B703" s="103"/>
      <c r="C703" s="103"/>
      <c r="D703" s="103"/>
      <c r="E703" s="103"/>
      <c r="F703" s="103"/>
      <c r="G703" s="103"/>
      <c r="H703" s="103"/>
      <c r="I703" s="103"/>
      <c r="J703" s="103"/>
      <c r="K703" s="103"/>
      <c r="L703" s="103"/>
      <c r="M703" s="103"/>
      <c r="N703" s="103"/>
      <c r="O703" s="103"/>
      <c r="P703" s="103"/>
      <c r="Q703" s="103"/>
      <c r="R703" s="103"/>
      <c r="S703" s="127"/>
      <c r="T703" s="103"/>
      <c r="U703" s="103"/>
      <c r="V703" s="103"/>
      <c r="W703" s="103"/>
      <c r="X703" s="103"/>
      <c r="Y703" s="103"/>
      <c r="Z703" s="103"/>
      <c r="AA703" s="103"/>
      <c r="AB703" s="103"/>
      <c r="AC703" s="103"/>
    </row>
    <row r="704" spans="1:29" ht="14.25" x14ac:dyDescent="0.2">
      <c r="A704" s="103"/>
      <c r="B704" s="103"/>
      <c r="C704" s="103"/>
      <c r="D704" s="103"/>
      <c r="E704" s="103"/>
      <c r="F704" s="103"/>
      <c r="G704" s="103"/>
      <c r="H704" s="103"/>
      <c r="I704" s="103"/>
      <c r="J704" s="103"/>
      <c r="K704" s="103"/>
      <c r="L704" s="103"/>
      <c r="M704" s="103"/>
      <c r="N704" s="103"/>
      <c r="O704" s="103"/>
      <c r="P704" s="103"/>
      <c r="Q704" s="103"/>
      <c r="R704" s="103"/>
      <c r="S704" s="127"/>
      <c r="T704" s="103"/>
      <c r="U704" s="103"/>
      <c r="V704" s="103"/>
      <c r="W704" s="103"/>
      <c r="X704" s="103"/>
      <c r="Y704" s="103"/>
      <c r="Z704" s="103"/>
      <c r="AA704" s="103"/>
      <c r="AB704" s="103"/>
      <c r="AC704" s="103"/>
    </row>
    <row r="705" spans="1:29" ht="14.25" x14ac:dyDescent="0.2">
      <c r="A705" s="103"/>
      <c r="B705" s="103"/>
      <c r="C705" s="103"/>
      <c r="D705" s="103"/>
      <c r="E705" s="103"/>
      <c r="F705" s="103"/>
      <c r="G705" s="103"/>
      <c r="H705" s="103"/>
      <c r="I705" s="103"/>
      <c r="J705" s="103"/>
      <c r="K705" s="103"/>
      <c r="L705" s="103"/>
      <c r="M705" s="103"/>
      <c r="N705" s="103"/>
      <c r="O705" s="103"/>
      <c r="P705" s="103"/>
      <c r="Q705" s="103"/>
      <c r="R705" s="103"/>
      <c r="S705" s="127"/>
      <c r="T705" s="103"/>
      <c r="U705" s="103"/>
      <c r="V705" s="103"/>
      <c r="W705" s="103"/>
      <c r="X705" s="103"/>
      <c r="Y705" s="103"/>
      <c r="Z705" s="103"/>
      <c r="AA705" s="103"/>
      <c r="AB705" s="103"/>
      <c r="AC705" s="103"/>
    </row>
    <row r="706" spans="1:29" ht="14.25" x14ac:dyDescent="0.2">
      <c r="A706" s="103"/>
      <c r="B706" s="103"/>
      <c r="C706" s="103"/>
      <c r="D706" s="103"/>
      <c r="E706" s="103"/>
      <c r="F706" s="103"/>
      <c r="G706" s="103"/>
      <c r="H706" s="103"/>
      <c r="I706" s="103"/>
      <c r="J706" s="103"/>
      <c r="K706" s="103"/>
      <c r="L706" s="103"/>
      <c r="M706" s="103"/>
      <c r="N706" s="103"/>
      <c r="O706" s="103"/>
      <c r="P706" s="103"/>
      <c r="Q706" s="103"/>
      <c r="R706" s="103"/>
      <c r="S706" s="127"/>
      <c r="T706" s="103"/>
      <c r="U706" s="103"/>
      <c r="V706" s="103"/>
      <c r="W706" s="103"/>
      <c r="X706" s="103"/>
      <c r="Y706" s="103"/>
      <c r="Z706" s="103"/>
      <c r="AA706" s="103"/>
      <c r="AB706" s="103"/>
      <c r="AC706" s="103"/>
    </row>
    <row r="707" spans="1:29" ht="14.25" x14ac:dyDescent="0.2">
      <c r="A707" s="103"/>
      <c r="B707" s="103"/>
      <c r="C707" s="103"/>
      <c r="D707" s="103"/>
      <c r="E707" s="103"/>
      <c r="F707" s="103"/>
      <c r="G707" s="103"/>
      <c r="H707" s="103"/>
      <c r="I707" s="103"/>
      <c r="J707" s="103"/>
      <c r="K707" s="103"/>
      <c r="L707" s="103"/>
      <c r="M707" s="103"/>
      <c r="N707" s="103"/>
      <c r="O707" s="103"/>
      <c r="P707" s="103"/>
      <c r="Q707" s="103"/>
      <c r="R707" s="103"/>
      <c r="S707" s="127"/>
      <c r="T707" s="103"/>
      <c r="U707" s="103"/>
      <c r="V707" s="103"/>
      <c r="W707" s="103"/>
      <c r="X707" s="103"/>
      <c r="Y707" s="103"/>
      <c r="Z707" s="103"/>
      <c r="AA707" s="103"/>
      <c r="AB707" s="103"/>
      <c r="AC707" s="103"/>
    </row>
    <row r="708" spans="1:29" ht="14.25" x14ac:dyDescent="0.2">
      <c r="A708" s="103"/>
      <c r="B708" s="103"/>
      <c r="C708" s="103"/>
      <c r="D708" s="103"/>
      <c r="E708" s="103"/>
      <c r="F708" s="103"/>
      <c r="G708" s="103"/>
      <c r="H708" s="103"/>
      <c r="I708" s="103"/>
      <c r="J708" s="103"/>
      <c r="K708" s="103"/>
      <c r="L708" s="103"/>
      <c r="M708" s="103"/>
      <c r="N708" s="103"/>
      <c r="O708" s="103"/>
      <c r="P708" s="103"/>
      <c r="Q708" s="103"/>
      <c r="R708" s="103"/>
      <c r="S708" s="127"/>
      <c r="T708" s="103"/>
      <c r="U708" s="103"/>
      <c r="V708" s="103"/>
      <c r="W708" s="103"/>
      <c r="X708" s="103"/>
      <c r="Y708" s="103"/>
      <c r="Z708" s="103"/>
      <c r="AA708" s="103"/>
      <c r="AB708" s="103"/>
      <c r="AC708" s="103"/>
    </row>
    <row r="709" spans="1:29" ht="14.25" x14ac:dyDescent="0.2">
      <c r="A709" s="103"/>
      <c r="B709" s="103"/>
      <c r="C709" s="103"/>
      <c r="D709" s="103"/>
      <c r="E709" s="103"/>
      <c r="F709" s="103"/>
      <c r="G709" s="103"/>
      <c r="H709" s="103"/>
      <c r="I709" s="103"/>
      <c r="J709" s="103"/>
      <c r="K709" s="103"/>
      <c r="L709" s="103"/>
      <c r="M709" s="103"/>
      <c r="N709" s="103"/>
      <c r="O709" s="103"/>
      <c r="P709" s="103"/>
      <c r="Q709" s="103"/>
      <c r="R709" s="103"/>
      <c r="S709" s="127"/>
      <c r="T709" s="103"/>
      <c r="U709" s="103"/>
      <c r="V709" s="103"/>
      <c r="W709" s="103"/>
      <c r="X709" s="103"/>
      <c r="Y709" s="103"/>
      <c r="Z709" s="103"/>
      <c r="AA709" s="103"/>
      <c r="AB709" s="103"/>
      <c r="AC709" s="103"/>
    </row>
    <row r="710" spans="1:29" ht="14.25" x14ac:dyDescent="0.2">
      <c r="A710" s="103"/>
      <c r="B710" s="103"/>
      <c r="C710" s="103"/>
      <c r="D710" s="103"/>
      <c r="E710" s="103"/>
      <c r="F710" s="103"/>
      <c r="G710" s="103"/>
      <c r="H710" s="103"/>
      <c r="I710" s="103"/>
      <c r="J710" s="103"/>
      <c r="K710" s="103"/>
      <c r="L710" s="103"/>
      <c r="M710" s="103"/>
      <c r="N710" s="103"/>
      <c r="O710" s="103"/>
      <c r="P710" s="103"/>
      <c r="Q710" s="103"/>
      <c r="R710" s="103"/>
      <c r="S710" s="127"/>
      <c r="T710" s="103"/>
      <c r="U710" s="103"/>
      <c r="V710" s="103"/>
      <c r="W710" s="103"/>
      <c r="X710" s="103"/>
      <c r="Y710" s="103"/>
      <c r="Z710" s="103"/>
      <c r="AA710" s="103"/>
      <c r="AB710" s="103"/>
      <c r="AC710" s="103"/>
    </row>
    <row r="711" spans="1:29" ht="14.25" x14ac:dyDescent="0.2">
      <c r="A711" s="103"/>
      <c r="B711" s="103"/>
      <c r="C711" s="103"/>
      <c r="D711" s="103"/>
      <c r="E711" s="103"/>
      <c r="F711" s="103"/>
      <c r="G711" s="103"/>
      <c r="H711" s="103"/>
      <c r="I711" s="103"/>
      <c r="J711" s="103"/>
      <c r="K711" s="103"/>
      <c r="L711" s="103"/>
      <c r="M711" s="103"/>
      <c r="N711" s="103"/>
      <c r="O711" s="103"/>
      <c r="P711" s="103"/>
      <c r="Q711" s="103"/>
      <c r="R711" s="103"/>
      <c r="S711" s="127"/>
      <c r="T711" s="103"/>
      <c r="U711" s="103"/>
      <c r="V711" s="103"/>
      <c r="W711" s="103"/>
      <c r="X711" s="103"/>
      <c r="Y711" s="103"/>
      <c r="Z711" s="103"/>
      <c r="AA711" s="103"/>
      <c r="AB711" s="103"/>
      <c r="AC711" s="103"/>
    </row>
    <row r="712" spans="1:29" ht="14.25" x14ac:dyDescent="0.2">
      <c r="A712" s="103"/>
      <c r="B712" s="103"/>
      <c r="C712" s="103"/>
      <c r="D712" s="103"/>
      <c r="E712" s="103"/>
      <c r="F712" s="103"/>
      <c r="G712" s="103"/>
      <c r="H712" s="103"/>
      <c r="I712" s="103"/>
      <c r="J712" s="103"/>
      <c r="K712" s="103"/>
      <c r="L712" s="103"/>
      <c r="M712" s="103"/>
      <c r="N712" s="103"/>
      <c r="O712" s="103"/>
      <c r="P712" s="103"/>
      <c r="Q712" s="103"/>
      <c r="R712" s="103"/>
      <c r="S712" s="127"/>
      <c r="T712" s="103"/>
      <c r="U712" s="103"/>
      <c r="V712" s="103"/>
      <c r="W712" s="103"/>
      <c r="X712" s="103"/>
      <c r="Y712" s="103"/>
      <c r="Z712" s="103"/>
      <c r="AA712" s="103"/>
      <c r="AB712" s="103"/>
      <c r="AC712" s="103"/>
    </row>
    <row r="713" spans="1:29" ht="14.25" x14ac:dyDescent="0.2">
      <c r="A713" s="103"/>
      <c r="B713" s="103"/>
      <c r="C713" s="103"/>
      <c r="D713" s="103"/>
      <c r="E713" s="103"/>
      <c r="F713" s="103"/>
      <c r="G713" s="103"/>
      <c r="H713" s="103"/>
      <c r="I713" s="103"/>
      <c r="J713" s="103"/>
      <c r="K713" s="103"/>
      <c r="L713" s="103"/>
      <c r="M713" s="103"/>
      <c r="N713" s="103"/>
      <c r="O713" s="103"/>
      <c r="P713" s="103"/>
      <c r="Q713" s="103"/>
      <c r="R713" s="103"/>
      <c r="S713" s="127"/>
      <c r="T713" s="103"/>
      <c r="U713" s="103"/>
      <c r="V713" s="103"/>
      <c r="W713" s="103"/>
      <c r="X713" s="103"/>
      <c r="Y713" s="103"/>
      <c r="Z713" s="103"/>
      <c r="AA713" s="103"/>
      <c r="AB713" s="103"/>
      <c r="AC713" s="103"/>
    </row>
    <row r="714" spans="1:29" ht="14.25" x14ac:dyDescent="0.2">
      <c r="A714" s="103"/>
      <c r="B714" s="103"/>
      <c r="C714" s="103"/>
      <c r="D714" s="103"/>
      <c r="E714" s="103"/>
      <c r="F714" s="103"/>
      <c r="G714" s="103"/>
      <c r="H714" s="103"/>
      <c r="I714" s="103"/>
      <c r="J714" s="103"/>
      <c r="K714" s="103"/>
      <c r="L714" s="103"/>
      <c r="M714" s="103"/>
      <c r="N714" s="103"/>
      <c r="O714" s="103"/>
      <c r="P714" s="103"/>
      <c r="Q714" s="103"/>
      <c r="R714" s="103"/>
      <c r="S714" s="127"/>
      <c r="T714" s="103"/>
      <c r="U714" s="103"/>
      <c r="V714" s="103"/>
      <c r="W714" s="103"/>
      <c r="X714" s="103"/>
      <c r="Y714" s="103"/>
      <c r="Z714" s="103"/>
      <c r="AA714" s="103"/>
      <c r="AB714" s="103"/>
      <c r="AC714" s="103"/>
    </row>
    <row r="715" spans="1:29" ht="14.25" x14ac:dyDescent="0.2">
      <c r="A715" s="103"/>
      <c r="B715" s="103"/>
      <c r="C715" s="103"/>
      <c r="D715" s="103"/>
      <c r="E715" s="103"/>
      <c r="F715" s="103"/>
      <c r="G715" s="103"/>
      <c r="H715" s="103"/>
      <c r="I715" s="103"/>
      <c r="J715" s="103"/>
      <c r="K715" s="103"/>
      <c r="L715" s="103"/>
      <c r="M715" s="103"/>
      <c r="N715" s="103"/>
      <c r="O715" s="103"/>
      <c r="P715" s="103"/>
      <c r="Q715" s="103"/>
      <c r="R715" s="103"/>
      <c r="S715" s="127"/>
      <c r="T715" s="103"/>
      <c r="U715" s="103"/>
      <c r="V715" s="103"/>
      <c r="W715" s="103"/>
      <c r="X715" s="103"/>
      <c r="Y715" s="103"/>
      <c r="Z715" s="103"/>
      <c r="AA715" s="103"/>
      <c r="AB715" s="103"/>
      <c r="AC715" s="103"/>
    </row>
    <row r="716" spans="1:29" ht="14.25" x14ac:dyDescent="0.2">
      <c r="A716" s="103"/>
      <c r="B716" s="103"/>
      <c r="C716" s="103"/>
      <c r="D716" s="103"/>
      <c r="E716" s="103"/>
      <c r="F716" s="103"/>
      <c r="G716" s="103"/>
      <c r="H716" s="103"/>
      <c r="I716" s="103"/>
      <c r="J716" s="103"/>
      <c r="K716" s="103"/>
      <c r="L716" s="103"/>
      <c r="M716" s="103"/>
      <c r="N716" s="103"/>
      <c r="O716" s="103"/>
      <c r="P716" s="103"/>
      <c r="Q716" s="103"/>
      <c r="R716" s="103"/>
      <c r="S716" s="127"/>
      <c r="T716" s="103"/>
      <c r="U716" s="103"/>
      <c r="V716" s="103"/>
      <c r="W716" s="103"/>
      <c r="X716" s="103"/>
      <c r="Y716" s="103"/>
      <c r="Z716" s="103"/>
      <c r="AA716" s="103"/>
      <c r="AB716" s="103"/>
      <c r="AC716" s="103"/>
    </row>
    <row r="717" spans="1:29" ht="14.25" x14ac:dyDescent="0.2">
      <c r="A717" s="103"/>
      <c r="B717" s="103"/>
      <c r="C717" s="103"/>
      <c r="D717" s="103"/>
      <c r="E717" s="103"/>
      <c r="F717" s="103"/>
      <c r="G717" s="103"/>
      <c r="H717" s="103"/>
      <c r="I717" s="103"/>
      <c r="J717" s="103"/>
      <c r="K717" s="103"/>
      <c r="L717" s="103"/>
      <c r="M717" s="103"/>
      <c r="N717" s="103"/>
      <c r="O717" s="103"/>
      <c r="P717" s="103"/>
      <c r="Q717" s="103"/>
      <c r="R717" s="103"/>
      <c r="S717" s="127"/>
      <c r="T717" s="103"/>
      <c r="U717" s="103"/>
      <c r="V717" s="103"/>
      <c r="W717" s="103"/>
      <c r="X717" s="103"/>
      <c r="Y717" s="103"/>
      <c r="Z717" s="103"/>
      <c r="AA717" s="103"/>
      <c r="AB717" s="103"/>
      <c r="AC717" s="103"/>
    </row>
    <row r="718" spans="1:29" ht="14.25" x14ac:dyDescent="0.2">
      <c r="A718" s="103"/>
      <c r="B718" s="103"/>
      <c r="C718" s="103"/>
      <c r="D718" s="103"/>
      <c r="E718" s="103"/>
      <c r="F718" s="103"/>
      <c r="G718" s="103"/>
      <c r="H718" s="103"/>
      <c r="I718" s="103"/>
      <c r="J718" s="103"/>
      <c r="K718" s="103"/>
      <c r="L718" s="103"/>
      <c r="M718" s="103"/>
      <c r="N718" s="103"/>
      <c r="O718" s="103"/>
      <c r="P718" s="103"/>
      <c r="Q718" s="103"/>
      <c r="R718" s="103"/>
      <c r="S718" s="127"/>
      <c r="T718" s="103"/>
      <c r="U718" s="103"/>
      <c r="V718" s="103"/>
      <c r="W718" s="103"/>
      <c r="X718" s="103"/>
      <c r="Y718" s="103"/>
      <c r="Z718" s="103"/>
      <c r="AA718" s="103"/>
      <c r="AB718" s="103"/>
      <c r="AC718" s="103"/>
    </row>
    <row r="719" spans="1:29" ht="14.25" x14ac:dyDescent="0.2">
      <c r="A719" s="103"/>
      <c r="B719" s="103"/>
      <c r="C719" s="103"/>
      <c r="D719" s="103"/>
      <c r="E719" s="103"/>
      <c r="F719" s="103"/>
      <c r="G719" s="103"/>
      <c r="H719" s="103"/>
      <c r="I719" s="103"/>
      <c r="J719" s="103"/>
      <c r="K719" s="103"/>
      <c r="L719" s="103"/>
      <c r="M719" s="103"/>
      <c r="N719" s="103"/>
      <c r="O719" s="103"/>
      <c r="P719" s="103"/>
      <c r="Q719" s="103"/>
      <c r="R719" s="103"/>
      <c r="S719" s="127"/>
      <c r="T719" s="103"/>
      <c r="U719" s="103"/>
      <c r="V719" s="103"/>
      <c r="W719" s="103"/>
      <c r="X719" s="103"/>
      <c r="Y719" s="103"/>
      <c r="Z719" s="103"/>
      <c r="AA719" s="103"/>
      <c r="AB719" s="103"/>
      <c r="AC719" s="103"/>
    </row>
    <row r="720" spans="1:29" ht="14.25" x14ac:dyDescent="0.2">
      <c r="A720" s="103"/>
      <c r="B720" s="103"/>
      <c r="C720" s="103"/>
      <c r="D720" s="103"/>
      <c r="E720" s="103"/>
      <c r="F720" s="103"/>
      <c r="G720" s="103"/>
      <c r="H720" s="103"/>
      <c r="I720" s="103"/>
      <c r="J720" s="103"/>
      <c r="K720" s="103"/>
      <c r="L720" s="103"/>
      <c r="M720" s="103"/>
      <c r="N720" s="103"/>
      <c r="O720" s="103"/>
      <c r="P720" s="103"/>
      <c r="Q720" s="103"/>
      <c r="R720" s="103"/>
      <c r="S720" s="127"/>
      <c r="T720" s="103"/>
      <c r="U720" s="103"/>
      <c r="V720" s="103"/>
      <c r="W720" s="103"/>
      <c r="X720" s="103"/>
      <c r="Y720" s="103"/>
      <c r="Z720" s="103"/>
      <c r="AA720" s="103"/>
      <c r="AB720" s="103"/>
      <c r="AC720" s="103"/>
    </row>
    <row r="721" spans="1:29" ht="14.25" x14ac:dyDescent="0.2">
      <c r="A721" s="103"/>
      <c r="B721" s="103"/>
      <c r="C721" s="103"/>
      <c r="D721" s="103"/>
      <c r="E721" s="103"/>
      <c r="F721" s="103"/>
      <c r="G721" s="103"/>
      <c r="H721" s="103"/>
      <c r="I721" s="103"/>
      <c r="J721" s="103"/>
      <c r="K721" s="103"/>
      <c r="L721" s="103"/>
      <c r="M721" s="103"/>
      <c r="N721" s="103"/>
      <c r="O721" s="103"/>
      <c r="P721" s="103"/>
      <c r="Q721" s="103"/>
      <c r="R721" s="103"/>
      <c r="S721" s="127"/>
      <c r="T721" s="103"/>
      <c r="U721" s="103"/>
      <c r="V721" s="103"/>
      <c r="W721" s="103"/>
      <c r="X721" s="103"/>
      <c r="Y721" s="103"/>
      <c r="Z721" s="103"/>
      <c r="AA721" s="103"/>
      <c r="AB721" s="103"/>
      <c r="AC721" s="103"/>
    </row>
    <row r="722" spans="1:29" ht="14.25" x14ac:dyDescent="0.2">
      <c r="A722" s="103"/>
      <c r="B722" s="103"/>
      <c r="C722" s="103"/>
      <c r="D722" s="103"/>
      <c r="E722" s="103"/>
      <c r="F722" s="103"/>
      <c r="G722" s="103"/>
      <c r="H722" s="103"/>
      <c r="I722" s="103"/>
      <c r="J722" s="103"/>
      <c r="K722" s="103"/>
      <c r="L722" s="103"/>
      <c r="M722" s="103"/>
      <c r="N722" s="103"/>
      <c r="O722" s="103"/>
      <c r="P722" s="103"/>
      <c r="Q722" s="103"/>
      <c r="R722" s="103"/>
      <c r="S722" s="127"/>
      <c r="T722" s="103"/>
      <c r="U722" s="103"/>
      <c r="V722" s="103"/>
      <c r="W722" s="103"/>
      <c r="X722" s="103"/>
      <c r="Y722" s="103"/>
      <c r="Z722" s="103"/>
      <c r="AA722" s="103"/>
      <c r="AB722" s="103"/>
      <c r="AC722" s="103"/>
    </row>
    <row r="723" spans="1:29" ht="14.25" x14ac:dyDescent="0.2">
      <c r="A723" s="103"/>
      <c r="B723" s="103"/>
      <c r="C723" s="103"/>
      <c r="D723" s="103"/>
      <c r="E723" s="103"/>
      <c r="F723" s="103"/>
      <c r="G723" s="103"/>
      <c r="H723" s="103"/>
      <c r="I723" s="103"/>
      <c r="J723" s="103"/>
      <c r="K723" s="103"/>
      <c r="L723" s="103"/>
      <c r="M723" s="103"/>
      <c r="N723" s="103"/>
      <c r="O723" s="103"/>
      <c r="P723" s="103"/>
      <c r="Q723" s="103"/>
      <c r="R723" s="103"/>
      <c r="S723" s="127"/>
      <c r="T723" s="103"/>
      <c r="U723" s="103"/>
      <c r="V723" s="103"/>
      <c r="W723" s="103"/>
      <c r="X723" s="103"/>
      <c r="Y723" s="103"/>
      <c r="Z723" s="103"/>
      <c r="AA723" s="103"/>
      <c r="AB723" s="103"/>
      <c r="AC723" s="103"/>
    </row>
    <row r="724" spans="1:29" ht="14.25" x14ac:dyDescent="0.2">
      <c r="A724" s="103"/>
      <c r="B724" s="103"/>
      <c r="C724" s="103"/>
      <c r="D724" s="103"/>
      <c r="E724" s="103"/>
      <c r="F724" s="103"/>
      <c r="G724" s="103"/>
      <c r="H724" s="103"/>
      <c r="I724" s="103"/>
      <c r="J724" s="103"/>
      <c r="K724" s="103"/>
      <c r="L724" s="103"/>
      <c r="M724" s="103"/>
      <c r="N724" s="103"/>
      <c r="O724" s="103"/>
      <c r="P724" s="103"/>
      <c r="Q724" s="103"/>
      <c r="R724" s="103"/>
      <c r="S724" s="127"/>
      <c r="T724" s="103"/>
      <c r="U724" s="103"/>
      <c r="V724" s="103"/>
      <c r="W724" s="103"/>
      <c r="X724" s="103"/>
      <c r="Y724" s="103"/>
      <c r="Z724" s="103"/>
      <c r="AA724" s="103"/>
      <c r="AB724" s="103"/>
      <c r="AC724" s="103"/>
    </row>
    <row r="725" spans="1:29" ht="14.25" x14ac:dyDescent="0.2">
      <c r="A725" s="103"/>
      <c r="B725" s="103"/>
      <c r="C725" s="103"/>
      <c r="D725" s="103"/>
      <c r="E725" s="103"/>
      <c r="F725" s="103"/>
      <c r="G725" s="103"/>
      <c r="H725" s="103"/>
      <c r="I725" s="103"/>
      <c r="J725" s="103"/>
      <c r="K725" s="103"/>
      <c r="L725" s="103"/>
      <c r="M725" s="103"/>
      <c r="N725" s="103"/>
      <c r="O725" s="103"/>
      <c r="P725" s="103"/>
      <c r="Q725" s="103"/>
      <c r="R725" s="103"/>
      <c r="S725" s="127"/>
      <c r="T725" s="103"/>
      <c r="U725" s="103"/>
      <c r="V725" s="103"/>
      <c r="W725" s="103"/>
      <c r="X725" s="103"/>
      <c r="Y725" s="103"/>
      <c r="Z725" s="103"/>
      <c r="AA725" s="103"/>
      <c r="AB725" s="103"/>
      <c r="AC725" s="103"/>
    </row>
    <row r="726" spans="1:29" ht="14.25" x14ac:dyDescent="0.2">
      <c r="A726" s="103"/>
      <c r="B726" s="103"/>
      <c r="C726" s="103"/>
      <c r="D726" s="103"/>
      <c r="E726" s="103"/>
      <c r="F726" s="103"/>
      <c r="G726" s="103"/>
      <c r="H726" s="103"/>
      <c r="I726" s="103"/>
      <c r="J726" s="103"/>
      <c r="K726" s="103"/>
      <c r="L726" s="103"/>
      <c r="M726" s="103"/>
      <c r="N726" s="103"/>
      <c r="O726" s="103"/>
      <c r="P726" s="103"/>
      <c r="Q726" s="103"/>
      <c r="R726" s="103"/>
      <c r="S726" s="127"/>
      <c r="T726" s="103"/>
      <c r="U726" s="103"/>
      <c r="V726" s="103"/>
      <c r="W726" s="103"/>
      <c r="X726" s="103"/>
      <c r="Y726" s="103"/>
      <c r="Z726" s="103"/>
      <c r="AA726" s="103"/>
      <c r="AB726" s="103"/>
      <c r="AC726" s="103"/>
    </row>
    <row r="727" spans="1:29" ht="14.25" x14ac:dyDescent="0.2">
      <c r="A727" s="103"/>
      <c r="B727" s="103"/>
      <c r="C727" s="103"/>
      <c r="D727" s="103"/>
      <c r="E727" s="103"/>
      <c r="F727" s="103"/>
      <c r="G727" s="103"/>
      <c r="H727" s="103"/>
      <c r="I727" s="103"/>
      <c r="J727" s="103"/>
      <c r="K727" s="103"/>
      <c r="L727" s="103"/>
      <c r="M727" s="103"/>
      <c r="N727" s="103"/>
      <c r="O727" s="103"/>
      <c r="P727" s="103"/>
      <c r="Q727" s="103"/>
      <c r="R727" s="103"/>
      <c r="S727" s="127"/>
      <c r="T727" s="103"/>
      <c r="U727" s="103"/>
      <c r="V727" s="103"/>
      <c r="W727" s="103"/>
      <c r="X727" s="103"/>
      <c r="Y727" s="103"/>
      <c r="Z727" s="103"/>
      <c r="AA727" s="103"/>
      <c r="AB727" s="103"/>
      <c r="AC727" s="103"/>
    </row>
    <row r="728" spans="1:29" ht="14.25" x14ac:dyDescent="0.2">
      <c r="A728" s="103"/>
      <c r="B728" s="103"/>
      <c r="C728" s="103"/>
      <c r="D728" s="103"/>
      <c r="E728" s="103"/>
      <c r="F728" s="103"/>
      <c r="G728" s="103"/>
      <c r="H728" s="103"/>
      <c r="I728" s="103"/>
      <c r="J728" s="103"/>
      <c r="K728" s="103"/>
      <c r="L728" s="103"/>
      <c r="M728" s="103"/>
      <c r="N728" s="103"/>
      <c r="O728" s="103"/>
      <c r="P728" s="103"/>
      <c r="Q728" s="103"/>
      <c r="R728" s="103"/>
      <c r="S728" s="127"/>
      <c r="T728" s="103"/>
      <c r="U728" s="103"/>
      <c r="V728" s="103"/>
      <c r="W728" s="103"/>
      <c r="X728" s="103"/>
      <c r="Y728" s="103"/>
      <c r="Z728" s="103"/>
      <c r="AA728" s="103"/>
      <c r="AB728" s="103"/>
      <c r="AC728" s="103"/>
    </row>
    <row r="729" spans="1:29" ht="14.25" x14ac:dyDescent="0.2">
      <c r="A729" s="103"/>
      <c r="B729" s="103"/>
      <c r="C729" s="103"/>
      <c r="D729" s="103"/>
      <c r="E729" s="103"/>
      <c r="F729" s="103"/>
      <c r="G729" s="103"/>
      <c r="H729" s="103"/>
      <c r="I729" s="103"/>
      <c r="J729" s="103"/>
      <c r="K729" s="103"/>
      <c r="L729" s="103"/>
      <c r="M729" s="103"/>
      <c r="N729" s="103"/>
      <c r="O729" s="103"/>
      <c r="P729" s="103"/>
      <c r="Q729" s="103"/>
      <c r="R729" s="103"/>
      <c r="S729" s="127"/>
      <c r="T729" s="103"/>
      <c r="U729" s="103"/>
      <c r="V729" s="103"/>
      <c r="W729" s="103"/>
      <c r="X729" s="103"/>
      <c r="Y729" s="103"/>
      <c r="Z729" s="103"/>
      <c r="AA729" s="103"/>
      <c r="AB729" s="103"/>
      <c r="AC729" s="103"/>
    </row>
    <row r="730" spans="1:29" ht="14.25" x14ac:dyDescent="0.2">
      <c r="A730" s="103"/>
      <c r="B730" s="103"/>
      <c r="C730" s="103"/>
      <c r="D730" s="103"/>
      <c r="E730" s="103"/>
      <c r="F730" s="103"/>
      <c r="G730" s="103"/>
      <c r="H730" s="103"/>
      <c r="I730" s="103"/>
      <c r="J730" s="103"/>
      <c r="K730" s="103"/>
      <c r="L730" s="103"/>
      <c r="M730" s="103"/>
      <c r="N730" s="103"/>
      <c r="O730" s="103"/>
      <c r="P730" s="103"/>
      <c r="Q730" s="103"/>
      <c r="R730" s="103"/>
      <c r="S730" s="127"/>
      <c r="T730" s="103"/>
      <c r="U730" s="103"/>
      <c r="V730" s="103"/>
      <c r="W730" s="103"/>
      <c r="X730" s="103"/>
      <c r="Y730" s="103"/>
      <c r="Z730" s="103"/>
      <c r="AA730" s="103"/>
      <c r="AB730" s="103"/>
      <c r="AC730" s="103"/>
    </row>
    <row r="731" spans="1:29" ht="14.25" x14ac:dyDescent="0.2">
      <c r="A731" s="103"/>
      <c r="B731" s="103"/>
      <c r="C731" s="103"/>
      <c r="D731" s="103"/>
      <c r="E731" s="103"/>
      <c r="F731" s="103"/>
      <c r="G731" s="103"/>
      <c r="H731" s="103"/>
      <c r="I731" s="103"/>
      <c r="J731" s="103"/>
      <c r="K731" s="103"/>
      <c r="L731" s="103"/>
      <c r="M731" s="103"/>
      <c r="N731" s="103"/>
      <c r="O731" s="103"/>
      <c r="P731" s="103"/>
      <c r="Q731" s="103"/>
      <c r="R731" s="103"/>
      <c r="S731" s="127"/>
      <c r="T731" s="103"/>
      <c r="U731" s="103"/>
      <c r="V731" s="103"/>
      <c r="W731" s="103"/>
      <c r="X731" s="103"/>
      <c r="Y731" s="103"/>
      <c r="Z731" s="103"/>
      <c r="AA731" s="103"/>
      <c r="AB731" s="103"/>
      <c r="AC731" s="103"/>
    </row>
    <row r="732" spans="1:29" ht="14.25" x14ac:dyDescent="0.2">
      <c r="A732" s="103"/>
      <c r="B732" s="103"/>
      <c r="C732" s="103"/>
      <c r="D732" s="103"/>
      <c r="E732" s="103"/>
      <c r="F732" s="103"/>
      <c r="G732" s="103"/>
      <c r="H732" s="103"/>
      <c r="I732" s="103"/>
      <c r="J732" s="103"/>
      <c r="K732" s="103"/>
      <c r="L732" s="103"/>
      <c r="M732" s="103"/>
      <c r="N732" s="103"/>
      <c r="O732" s="103"/>
      <c r="P732" s="103"/>
      <c r="Q732" s="103"/>
      <c r="R732" s="103"/>
      <c r="S732" s="127"/>
      <c r="T732" s="103"/>
      <c r="U732" s="103"/>
      <c r="V732" s="103"/>
      <c r="W732" s="103"/>
      <c r="X732" s="103"/>
      <c r="Y732" s="103"/>
      <c r="Z732" s="103"/>
      <c r="AA732" s="103"/>
      <c r="AB732" s="103"/>
      <c r="AC732" s="103"/>
    </row>
    <row r="733" spans="1:29" ht="14.25" x14ac:dyDescent="0.2">
      <c r="A733" s="103"/>
      <c r="B733" s="103"/>
      <c r="C733" s="103"/>
      <c r="D733" s="103"/>
      <c r="E733" s="103"/>
      <c r="F733" s="103"/>
      <c r="G733" s="103"/>
      <c r="H733" s="103"/>
      <c r="I733" s="103"/>
      <c r="J733" s="103"/>
      <c r="K733" s="103"/>
      <c r="L733" s="103"/>
      <c r="M733" s="103"/>
      <c r="N733" s="103"/>
      <c r="O733" s="103"/>
      <c r="P733" s="103"/>
      <c r="Q733" s="103"/>
      <c r="R733" s="103"/>
      <c r="S733" s="127"/>
      <c r="T733" s="103"/>
      <c r="U733" s="103"/>
      <c r="V733" s="103"/>
      <c r="W733" s="103"/>
      <c r="X733" s="103"/>
      <c r="Y733" s="103"/>
      <c r="Z733" s="103"/>
      <c r="AA733" s="103"/>
      <c r="AB733" s="103"/>
      <c r="AC733" s="103"/>
    </row>
    <row r="734" spans="1:29" ht="14.25" x14ac:dyDescent="0.2">
      <c r="A734" s="103"/>
      <c r="B734" s="103"/>
      <c r="C734" s="103"/>
      <c r="D734" s="103"/>
      <c r="E734" s="103"/>
      <c r="F734" s="103"/>
      <c r="G734" s="103"/>
      <c r="H734" s="103"/>
      <c r="I734" s="103"/>
      <c r="J734" s="103"/>
      <c r="K734" s="103"/>
      <c r="L734" s="103"/>
      <c r="M734" s="103"/>
      <c r="N734" s="103"/>
      <c r="O734" s="103"/>
      <c r="P734" s="103"/>
      <c r="Q734" s="103"/>
      <c r="R734" s="103"/>
      <c r="S734" s="127"/>
      <c r="T734" s="103"/>
      <c r="U734" s="103"/>
      <c r="V734" s="103"/>
      <c r="W734" s="103"/>
      <c r="X734" s="103"/>
      <c r="Y734" s="103"/>
      <c r="Z734" s="103"/>
      <c r="AA734" s="103"/>
      <c r="AB734" s="103"/>
      <c r="AC734" s="103"/>
    </row>
    <row r="735" spans="1:29" ht="14.25" x14ac:dyDescent="0.2">
      <c r="A735" s="103"/>
      <c r="B735" s="103"/>
      <c r="C735" s="103"/>
      <c r="D735" s="103"/>
      <c r="E735" s="103"/>
      <c r="F735" s="103"/>
      <c r="G735" s="103"/>
      <c r="H735" s="103"/>
      <c r="I735" s="103"/>
      <c r="J735" s="103"/>
      <c r="K735" s="103"/>
      <c r="L735" s="103"/>
      <c r="M735" s="103"/>
      <c r="N735" s="103"/>
      <c r="O735" s="103"/>
      <c r="P735" s="103"/>
      <c r="Q735" s="103"/>
      <c r="R735" s="103"/>
      <c r="S735" s="127"/>
      <c r="T735" s="103"/>
      <c r="U735" s="103"/>
      <c r="V735" s="103"/>
      <c r="W735" s="103"/>
      <c r="X735" s="103"/>
      <c r="Y735" s="103"/>
      <c r="Z735" s="103"/>
      <c r="AA735" s="103"/>
      <c r="AB735" s="103"/>
      <c r="AC735" s="103"/>
    </row>
    <row r="736" spans="1:29" ht="14.25" x14ac:dyDescent="0.2">
      <c r="A736" s="103"/>
      <c r="B736" s="103"/>
      <c r="C736" s="103"/>
      <c r="D736" s="103"/>
      <c r="E736" s="103"/>
      <c r="F736" s="103"/>
      <c r="G736" s="103"/>
      <c r="H736" s="103"/>
      <c r="I736" s="103"/>
      <c r="J736" s="103"/>
      <c r="K736" s="103"/>
      <c r="L736" s="103"/>
      <c r="M736" s="103"/>
      <c r="N736" s="103"/>
      <c r="O736" s="103"/>
      <c r="P736" s="103"/>
      <c r="Q736" s="103"/>
      <c r="R736" s="103"/>
      <c r="S736" s="127"/>
      <c r="T736" s="103"/>
      <c r="U736" s="103"/>
      <c r="V736" s="103"/>
      <c r="W736" s="103"/>
      <c r="X736" s="103"/>
      <c r="Y736" s="103"/>
      <c r="Z736" s="103"/>
      <c r="AA736" s="103"/>
      <c r="AB736" s="103"/>
      <c r="AC736" s="103"/>
    </row>
    <row r="737" spans="1:29" ht="14.25" x14ac:dyDescent="0.2">
      <c r="A737" s="103"/>
      <c r="B737" s="103"/>
      <c r="C737" s="103"/>
      <c r="D737" s="103"/>
      <c r="E737" s="103"/>
      <c r="F737" s="103"/>
      <c r="G737" s="103"/>
      <c r="H737" s="103"/>
      <c r="I737" s="103"/>
      <c r="J737" s="103"/>
      <c r="K737" s="103"/>
      <c r="L737" s="103"/>
      <c r="M737" s="103"/>
      <c r="N737" s="103"/>
      <c r="O737" s="103"/>
      <c r="P737" s="103"/>
      <c r="Q737" s="103"/>
      <c r="R737" s="103"/>
      <c r="S737" s="127"/>
      <c r="T737" s="103"/>
      <c r="U737" s="103"/>
      <c r="V737" s="103"/>
      <c r="W737" s="103"/>
      <c r="X737" s="103"/>
      <c r="Y737" s="103"/>
      <c r="Z737" s="103"/>
      <c r="AA737" s="103"/>
      <c r="AB737" s="103"/>
      <c r="AC737" s="103"/>
    </row>
    <row r="738" spans="1:29" ht="14.25" x14ac:dyDescent="0.2">
      <c r="A738" s="103"/>
      <c r="B738" s="103"/>
      <c r="C738" s="103"/>
      <c r="D738" s="103"/>
      <c r="E738" s="103"/>
      <c r="F738" s="103"/>
      <c r="G738" s="103"/>
      <c r="H738" s="103"/>
      <c r="I738" s="103"/>
      <c r="J738" s="103"/>
      <c r="K738" s="103"/>
      <c r="L738" s="103"/>
      <c r="M738" s="103"/>
      <c r="N738" s="103"/>
      <c r="O738" s="103"/>
      <c r="P738" s="103"/>
      <c r="Q738" s="103"/>
      <c r="R738" s="103"/>
      <c r="S738" s="127"/>
      <c r="T738" s="103"/>
      <c r="U738" s="103"/>
      <c r="V738" s="103"/>
      <c r="W738" s="103"/>
      <c r="X738" s="103"/>
      <c r="Y738" s="103"/>
      <c r="Z738" s="103"/>
      <c r="AA738" s="103"/>
      <c r="AB738" s="103"/>
      <c r="AC738" s="103"/>
    </row>
    <row r="739" spans="1:29" ht="14.25" x14ac:dyDescent="0.2">
      <c r="A739" s="103"/>
      <c r="B739" s="103"/>
      <c r="C739" s="103"/>
      <c r="D739" s="103"/>
      <c r="E739" s="103"/>
      <c r="F739" s="103"/>
      <c r="G739" s="103"/>
      <c r="H739" s="103"/>
      <c r="I739" s="103"/>
      <c r="J739" s="103"/>
      <c r="K739" s="103"/>
      <c r="L739" s="103"/>
      <c r="M739" s="103"/>
      <c r="N739" s="103"/>
      <c r="O739" s="103"/>
      <c r="P739" s="103"/>
      <c r="Q739" s="103"/>
      <c r="R739" s="103"/>
      <c r="S739" s="127"/>
      <c r="T739" s="103"/>
      <c r="U739" s="103"/>
      <c r="V739" s="103"/>
      <c r="W739" s="103"/>
      <c r="X739" s="103"/>
      <c r="Y739" s="103"/>
      <c r="Z739" s="103"/>
      <c r="AA739" s="103"/>
      <c r="AB739" s="103"/>
      <c r="AC739" s="103"/>
    </row>
    <row r="740" spans="1:29" ht="14.25" x14ac:dyDescent="0.2">
      <c r="A740" s="103"/>
      <c r="B740" s="103"/>
      <c r="C740" s="103"/>
      <c r="D740" s="103"/>
      <c r="E740" s="103"/>
      <c r="F740" s="103"/>
      <c r="G740" s="103"/>
      <c r="H740" s="103"/>
      <c r="I740" s="103"/>
      <c r="J740" s="103"/>
      <c r="K740" s="103"/>
      <c r="L740" s="103"/>
      <c r="M740" s="103"/>
      <c r="N740" s="103"/>
      <c r="O740" s="103"/>
      <c r="P740" s="103"/>
      <c r="Q740" s="103"/>
      <c r="R740" s="103"/>
      <c r="S740" s="127"/>
      <c r="T740" s="103"/>
      <c r="U740" s="103"/>
      <c r="V740" s="103"/>
      <c r="W740" s="103"/>
      <c r="X740" s="103"/>
      <c r="Y740" s="103"/>
      <c r="Z740" s="103"/>
      <c r="AA740" s="103"/>
      <c r="AB740" s="103"/>
      <c r="AC740" s="103"/>
    </row>
    <row r="741" spans="1:29" ht="14.25" x14ac:dyDescent="0.2">
      <c r="A741" s="103"/>
      <c r="B741" s="103"/>
      <c r="C741" s="103"/>
      <c r="D741" s="103"/>
      <c r="E741" s="103"/>
      <c r="F741" s="103"/>
      <c r="G741" s="103"/>
      <c r="H741" s="103"/>
      <c r="I741" s="103"/>
      <c r="J741" s="103"/>
      <c r="K741" s="103"/>
      <c r="L741" s="103"/>
      <c r="M741" s="103"/>
      <c r="N741" s="103"/>
      <c r="O741" s="103"/>
      <c r="P741" s="103"/>
      <c r="Q741" s="103"/>
      <c r="R741" s="103"/>
      <c r="S741" s="127"/>
      <c r="T741" s="103"/>
      <c r="U741" s="103"/>
      <c r="V741" s="103"/>
      <c r="W741" s="103"/>
      <c r="X741" s="103"/>
      <c r="Y741" s="103"/>
      <c r="Z741" s="103"/>
      <c r="AA741" s="103"/>
      <c r="AB741" s="103"/>
      <c r="AC741" s="103"/>
    </row>
    <row r="742" spans="1:29" ht="14.25" x14ac:dyDescent="0.2">
      <c r="A742" s="103"/>
      <c r="B742" s="103"/>
      <c r="C742" s="103"/>
      <c r="D742" s="103"/>
      <c r="E742" s="103"/>
      <c r="F742" s="103"/>
      <c r="G742" s="103"/>
      <c r="H742" s="103"/>
      <c r="I742" s="103"/>
      <c r="J742" s="103"/>
      <c r="K742" s="103"/>
      <c r="L742" s="103"/>
      <c r="M742" s="103"/>
      <c r="N742" s="103"/>
      <c r="O742" s="103"/>
      <c r="P742" s="103"/>
      <c r="Q742" s="103"/>
      <c r="R742" s="103"/>
      <c r="S742" s="127"/>
      <c r="T742" s="103"/>
      <c r="U742" s="103"/>
      <c r="V742" s="103"/>
      <c r="W742" s="103"/>
      <c r="X742" s="103"/>
      <c r="Y742" s="103"/>
      <c r="Z742" s="103"/>
      <c r="AA742" s="103"/>
      <c r="AB742" s="103"/>
      <c r="AC742" s="103"/>
    </row>
    <row r="743" spans="1:29" ht="14.25" x14ac:dyDescent="0.2">
      <c r="A743" s="103"/>
      <c r="B743" s="103"/>
      <c r="C743" s="103"/>
      <c r="D743" s="103"/>
      <c r="E743" s="103"/>
      <c r="F743" s="103"/>
      <c r="G743" s="103"/>
      <c r="H743" s="103"/>
      <c r="I743" s="103"/>
      <c r="J743" s="103"/>
      <c r="K743" s="103"/>
      <c r="L743" s="103"/>
      <c r="M743" s="103"/>
      <c r="N743" s="103"/>
      <c r="O743" s="103"/>
      <c r="P743" s="103"/>
      <c r="Q743" s="103"/>
      <c r="R743" s="103"/>
      <c r="S743" s="127"/>
      <c r="T743" s="103"/>
      <c r="U743" s="103"/>
      <c r="V743" s="103"/>
      <c r="W743" s="103"/>
      <c r="X743" s="103"/>
      <c r="Y743" s="103"/>
      <c r="Z743" s="103"/>
      <c r="AA743" s="103"/>
      <c r="AB743" s="103"/>
      <c r="AC743" s="103"/>
    </row>
    <row r="744" spans="1:29" ht="14.25" x14ac:dyDescent="0.2">
      <c r="A744" s="103"/>
      <c r="B744" s="103"/>
      <c r="C744" s="103"/>
      <c r="D744" s="103"/>
      <c r="E744" s="103"/>
      <c r="F744" s="103"/>
      <c r="G744" s="103"/>
      <c r="H744" s="103"/>
      <c r="I744" s="103"/>
      <c r="J744" s="103"/>
      <c r="K744" s="103"/>
      <c r="L744" s="103"/>
      <c r="M744" s="103"/>
      <c r="N744" s="103"/>
      <c r="O744" s="103"/>
      <c r="P744" s="103"/>
      <c r="Q744" s="103"/>
      <c r="R744" s="103"/>
      <c r="S744" s="127"/>
      <c r="T744" s="103"/>
      <c r="U744" s="103"/>
      <c r="V744" s="103"/>
      <c r="W744" s="103"/>
      <c r="X744" s="103"/>
      <c r="Y744" s="103"/>
      <c r="Z744" s="103"/>
      <c r="AA744" s="103"/>
      <c r="AB744" s="103"/>
      <c r="AC744" s="103"/>
    </row>
    <row r="745" spans="1:29" ht="14.25" x14ac:dyDescent="0.2">
      <c r="A745" s="103"/>
      <c r="B745" s="103"/>
      <c r="C745" s="103"/>
      <c r="D745" s="103"/>
      <c r="E745" s="103"/>
      <c r="F745" s="103"/>
      <c r="G745" s="103"/>
      <c r="H745" s="103"/>
      <c r="I745" s="103"/>
      <c r="J745" s="103"/>
      <c r="K745" s="103"/>
      <c r="L745" s="103"/>
      <c r="M745" s="103"/>
      <c r="N745" s="103"/>
      <c r="O745" s="103"/>
      <c r="P745" s="103"/>
      <c r="Q745" s="103"/>
      <c r="R745" s="103"/>
      <c r="S745" s="127"/>
      <c r="T745" s="103"/>
      <c r="U745" s="103"/>
      <c r="V745" s="103"/>
      <c r="W745" s="103"/>
      <c r="X745" s="103"/>
      <c r="Y745" s="103"/>
      <c r="Z745" s="103"/>
      <c r="AA745" s="103"/>
      <c r="AB745" s="103"/>
      <c r="AC745" s="103"/>
    </row>
    <row r="746" spans="1:29" ht="14.25" x14ac:dyDescent="0.2">
      <c r="A746" s="103"/>
      <c r="B746" s="103"/>
      <c r="C746" s="103"/>
      <c r="D746" s="103"/>
      <c r="E746" s="103"/>
      <c r="F746" s="103"/>
      <c r="G746" s="103"/>
      <c r="H746" s="103"/>
      <c r="I746" s="103"/>
      <c r="J746" s="103"/>
      <c r="K746" s="103"/>
      <c r="L746" s="103"/>
      <c r="M746" s="103"/>
      <c r="N746" s="103"/>
      <c r="O746" s="103"/>
      <c r="P746" s="103"/>
      <c r="Q746" s="103"/>
      <c r="R746" s="103"/>
      <c r="S746" s="127"/>
      <c r="T746" s="103"/>
      <c r="U746" s="103"/>
      <c r="V746" s="103"/>
      <c r="W746" s="103"/>
      <c r="X746" s="103"/>
      <c r="Y746" s="103"/>
      <c r="Z746" s="103"/>
      <c r="AA746" s="103"/>
      <c r="AB746" s="103"/>
      <c r="AC746" s="103"/>
    </row>
    <row r="747" spans="1:29" ht="14.25" x14ac:dyDescent="0.2">
      <c r="A747" s="103"/>
      <c r="B747" s="103"/>
      <c r="C747" s="103"/>
      <c r="D747" s="103"/>
      <c r="E747" s="103"/>
      <c r="F747" s="103"/>
      <c r="G747" s="103"/>
      <c r="H747" s="103"/>
      <c r="I747" s="103"/>
      <c r="J747" s="103"/>
      <c r="K747" s="103"/>
      <c r="L747" s="103"/>
      <c r="M747" s="103"/>
      <c r="N747" s="103"/>
      <c r="O747" s="103"/>
      <c r="P747" s="103"/>
      <c r="Q747" s="103"/>
      <c r="R747" s="103"/>
      <c r="S747" s="127"/>
      <c r="T747" s="103"/>
      <c r="U747" s="103"/>
      <c r="V747" s="103"/>
      <c r="W747" s="103"/>
      <c r="X747" s="103"/>
      <c r="Y747" s="103"/>
      <c r="Z747" s="103"/>
      <c r="AA747" s="103"/>
      <c r="AB747" s="103"/>
      <c r="AC747" s="103"/>
    </row>
    <row r="748" spans="1:29" ht="14.25" x14ac:dyDescent="0.2">
      <c r="A748" s="103"/>
      <c r="B748" s="103"/>
      <c r="C748" s="103"/>
      <c r="D748" s="103"/>
      <c r="E748" s="103"/>
      <c r="F748" s="103"/>
      <c r="G748" s="103"/>
      <c r="H748" s="103"/>
      <c r="I748" s="103"/>
      <c r="J748" s="103"/>
      <c r="K748" s="103"/>
      <c r="L748" s="103"/>
      <c r="M748" s="103"/>
      <c r="N748" s="103"/>
      <c r="O748" s="103"/>
      <c r="P748" s="103"/>
      <c r="Q748" s="103"/>
      <c r="R748" s="103"/>
      <c r="S748" s="127"/>
      <c r="T748" s="103"/>
      <c r="U748" s="103"/>
      <c r="V748" s="103"/>
      <c r="W748" s="103"/>
      <c r="X748" s="103"/>
      <c r="Y748" s="103"/>
      <c r="Z748" s="103"/>
      <c r="AA748" s="103"/>
      <c r="AB748" s="103"/>
      <c r="AC748" s="103"/>
    </row>
    <row r="749" spans="1:29" ht="14.25" x14ac:dyDescent="0.2">
      <c r="A749" s="103"/>
      <c r="B749" s="103"/>
      <c r="C749" s="103"/>
      <c r="D749" s="103"/>
      <c r="E749" s="103"/>
      <c r="F749" s="103"/>
      <c r="G749" s="103"/>
      <c r="H749" s="103"/>
      <c r="I749" s="103"/>
      <c r="J749" s="103"/>
      <c r="K749" s="103"/>
      <c r="L749" s="103"/>
      <c r="M749" s="103"/>
      <c r="N749" s="103"/>
      <c r="O749" s="103"/>
      <c r="P749" s="103"/>
      <c r="Q749" s="103"/>
      <c r="R749" s="103"/>
      <c r="S749" s="127"/>
      <c r="T749" s="103"/>
      <c r="U749" s="103"/>
      <c r="V749" s="103"/>
      <c r="W749" s="103"/>
      <c r="X749" s="103"/>
      <c r="Y749" s="103"/>
      <c r="Z749" s="103"/>
      <c r="AA749" s="103"/>
      <c r="AB749" s="103"/>
      <c r="AC749" s="103"/>
    </row>
    <row r="750" spans="1:29" ht="14.25" x14ac:dyDescent="0.2">
      <c r="A750" s="103"/>
      <c r="B750" s="103"/>
      <c r="C750" s="103"/>
      <c r="D750" s="103"/>
      <c r="E750" s="103"/>
      <c r="F750" s="103"/>
      <c r="G750" s="103"/>
      <c r="H750" s="103"/>
      <c r="I750" s="103"/>
      <c r="J750" s="103"/>
      <c r="K750" s="103"/>
      <c r="L750" s="103"/>
      <c r="M750" s="103"/>
      <c r="N750" s="103"/>
      <c r="O750" s="103"/>
      <c r="P750" s="103"/>
      <c r="Q750" s="103"/>
      <c r="R750" s="103"/>
      <c r="S750" s="127"/>
      <c r="T750" s="103"/>
      <c r="U750" s="103"/>
      <c r="V750" s="103"/>
      <c r="W750" s="103"/>
      <c r="X750" s="103"/>
      <c r="Y750" s="103"/>
      <c r="Z750" s="103"/>
      <c r="AA750" s="103"/>
      <c r="AB750" s="103"/>
      <c r="AC750" s="103"/>
    </row>
    <row r="751" spans="1:29" ht="14.25" x14ac:dyDescent="0.2">
      <c r="A751" s="103"/>
      <c r="B751" s="103"/>
      <c r="C751" s="103"/>
      <c r="D751" s="103"/>
      <c r="E751" s="103"/>
      <c r="F751" s="103"/>
      <c r="G751" s="103"/>
      <c r="H751" s="103"/>
      <c r="I751" s="103"/>
      <c r="J751" s="103"/>
      <c r="K751" s="103"/>
      <c r="L751" s="103"/>
      <c r="M751" s="103"/>
      <c r="N751" s="103"/>
      <c r="O751" s="103"/>
      <c r="P751" s="103"/>
      <c r="Q751" s="103"/>
      <c r="R751" s="103"/>
      <c r="S751" s="127"/>
      <c r="T751" s="103"/>
      <c r="U751" s="103"/>
      <c r="V751" s="103"/>
      <c r="W751" s="103"/>
      <c r="X751" s="103"/>
      <c r="Y751" s="103"/>
      <c r="Z751" s="103"/>
      <c r="AA751" s="103"/>
      <c r="AB751" s="103"/>
      <c r="AC751" s="103"/>
    </row>
    <row r="752" spans="1:29" ht="14.25" x14ac:dyDescent="0.2">
      <c r="A752" s="103"/>
      <c r="B752" s="103"/>
      <c r="C752" s="103"/>
      <c r="D752" s="103"/>
      <c r="E752" s="103"/>
      <c r="F752" s="103"/>
      <c r="G752" s="103"/>
      <c r="H752" s="103"/>
      <c r="I752" s="103"/>
      <c r="J752" s="103"/>
      <c r="K752" s="103"/>
      <c r="L752" s="103"/>
      <c r="M752" s="103"/>
      <c r="N752" s="103"/>
      <c r="O752" s="103"/>
      <c r="P752" s="103"/>
      <c r="Q752" s="103"/>
      <c r="R752" s="103"/>
      <c r="S752" s="127"/>
      <c r="T752" s="103"/>
      <c r="U752" s="103"/>
      <c r="V752" s="103"/>
      <c r="W752" s="103"/>
      <c r="X752" s="103"/>
      <c r="Y752" s="103"/>
      <c r="Z752" s="103"/>
      <c r="AA752" s="103"/>
      <c r="AB752" s="103"/>
      <c r="AC752" s="103"/>
    </row>
    <row r="753" spans="1:29" ht="14.25" x14ac:dyDescent="0.2">
      <c r="A753" s="103"/>
      <c r="B753" s="103"/>
      <c r="C753" s="103"/>
      <c r="D753" s="103"/>
      <c r="E753" s="103"/>
      <c r="F753" s="103"/>
      <c r="G753" s="103"/>
      <c r="H753" s="103"/>
      <c r="I753" s="103"/>
      <c r="J753" s="103"/>
      <c r="K753" s="103"/>
      <c r="L753" s="103"/>
      <c r="M753" s="103"/>
      <c r="N753" s="103"/>
      <c r="O753" s="103"/>
      <c r="P753" s="103"/>
      <c r="Q753" s="103"/>
      <c r="R753" s="103"/>
      <c r="S753" s="127"/>
      <c r="T753" s="103"/>
      <c r="U753" s="103"/>
      <c r="V753" s="103"/>
      <c r="W753" s="103"/>
      <c r="X753" s="103"/>
      <c r="Y753" s="103"/>
      <c r="Z753" s="103"/>
      <c r="AA753" s="103"/>
      <c r="AB753" s="103"/>
      <c r="AC753" s="103"/>
    </row>
    <row r="754" spans="1:29" ht="14.25" x14ac:dyDescent="0.2">
      <c r="A754" s="103"/>
      <c r="B754" s="103"/>
      <c r="C754" s="103"/>
      <c r="D754" s="103"/>
      <c r="E754" s="103"/>
      <c r="F754" s="103"/>
      <c r="G754" s="103"/>
      <c r="H754" s="103"/>
      <c r="I754" s="103"/>
      <c r="J754" s="103"/>
      <c r="K754" s="103"/>
      <c r="L754" s="103"/>
      <c r="M754" s="103"/>
      <c r="N754" s="103"/>
      <c r="O754" s="103"/>
      <c r="P754" s="103"/>
      <c r="Q754" s="103"/>
      <c r="R754" s="103"/>
      <c r="S754" s="127"/>
      <c r="T754" s="103"/>
      <c r="U754" s="103"/>
      <c r="V754" s="103"/>
      <c r="W754" s="103"/>
      <c r="X754" s="103"/>
      <c r="Y754" s="103"/>
      <c r="Z754" s="103"/>
      <c r="AA754" s="103"/>
      <c r="AB754" s="103"/>
      <c r="AC754" s="103"/>
    </row>
    <row r="755" spans="1:29" ht="14.25" x14ac:dyDescent="0.2">
      <c r="A755" s="103"/>
      <c r="B755" s="103"/>
      <c r="C755" s="103"/>
      <c r="D755" s="103"/>
      <c r="E755" s="103"/>
      <c r="F755" s="103"/>
      <c r="G755" s="103"/>
      <c r="H755" s="103"/>
      <c r="I755" s="103"/>
      <c r="J755" s="103"/>
      <c r="K755" s="103"/>
      <c r="L755" s="103"/>
      <c r="M755" s="103"/>
      <c r="N755" s="103"/>
      <c r="O755" s="103"/>
      <c r="P755" s="103"/>
      <c r="Q755" s="103"/>
      <c r="R755" s="103"/>
      <c r="S755" s="127"/>
      <c r="T755" s="103"/>
      <c r="U755" s="103"/>
      <c r="V755" s="103"/>
      <c r="W755" s="103"/>
      <c r="X755" s="103"/>
      <c r="Y755" s="103"/>
      <c r="Z755" s="103"/>
      <c r="AA755" s="103"/>
      <c r="AB755" s="103"/>
      <c r="AC755" s="103"/>
    </row>
    <row r="756" spans="1:29" ht="14.25" x14ac:dyDescent="0.2">
      <c r="A756" s="103"/>
      <c r="B756" s="103"/>
      <c r="C756" s="103"/>
      <c r="D756" s="103"/>
      <c r="E756" s="103"/>
      <c r="F756" s="103"/>
      <c r="G756" s="103"/>
      <c r="H756" s="103"/>
      <c r="I756" s="103"/>
      <c r="J756" s="103"/>
      <c r="K756" s="103"/>
      <c r="L756" s="103"/>
      <c r="M756" s="103"/>
      <c r="N756" s="103"/>
      <c r="O756" s="103"/>
      <c r="P756" s="103"/>
      <c r="Q756" s="103"/>
      <c r="R756" s="103"/>
      <c r="S756" s="127"/>
      <c r="T756" s="103"/>
      <c r="U756" s="103"/>
      <c r="V756" s="103"/>
      <c r="W756" s="103"/>
      <c r="X756" s="103"/>
      <c r="Y756" s="103"/>
      <c r="Z756" s="103"/>
      <c r="AA756" s="103"/>
      <c r="AB756" s="103"/>
      <c r="AC756" s="103"/>
    </row>
    <row r="757" spans="1:29" ht="14.25" x14ac:dyDescent="0.2">
      <c r="A757" s="103"/>
      <c r="B757" s="103"/>
      <c r="C757" s="103"/>
      <c r="D757" s="103"/>
      <c r="E757" s="103"/>
      <c r="F757" s="103"/>
      <c r="G757" s="103"/>
      <c r="H757" s="103"/>
      <c r="I757" s="103"/>
      <c r="J757" s="103"/>
      <c r="K757" s="103"/>
      <c r="L757" s="103"/>
      <c r="M757" s="103"/>
      <c r="N757" s="103"/>
      <c r="O757" s="103"/>
      <c r="P757" s="103"/>
      <c r="Q757" s="103"/>
      <c r="R757" s="103"/>
      <c r="S757" s="127"/>
      <c r="T757" s="103"/>
      <c r="U757" s="103"/>
      <c r="V757" s="103"/>
      <c r="W757" s="103"/>
      <c r="X757" s="103"/>
      <c r="Y757" s="103"/>
      <c r="Z757" s="103"/>
      <c r="AA757" s="103"/>
      <c r="AB757" s="103"/>
      <c r="AC757" s="103"/>
    </row>
    <row r="758" spans="1:29" ht="14.25" x14ac:dyDescent="0.2">
      <c r="A758" s="103"/>
      <c r="B758" s="103"/>
      <c r="C758" s="103"/>
      <c r="D758" s="103"/>
      <c r="E758" s="103"/>
      <c r="F758" s="103"/>
      <c r="G758" s="103"/>
      <c r="H758" s="103"/>
      <c r="I758" s="103"/>
      <c r="J758" s="103"/>
      <c r="K758" s="103"/>
      <c r="L758" s="103"/>
      <c r="M758" s="103"/>
      <c r="N758" s="103"/>
      <c r="O758" s="103"/>
      <c r="P758" s="103"/>
      <c r="Q758" s="103"/>
      <c r="R758" s="103"/>
      <c r="S758" s="127"/>
      <c r="T758" s="103"/>
      <c r="U758" s="103"/>
      <c r="V758" s="103"/>
      <c r="W758" s="103"/>
      <c r="X758" s="103"/>
      <c r="Y758" s="103"/>
      <c r="Z758" s="103"/>
      <c r="AA758" s="103"/>
      <c r="AB758" s="103"/>
      <c r="AC758" s="103"/>
    </row>
    <row r="759" spans="1:29" ht="14.25" x14ac:dyDescent="0.2">
      <c r="A759" s="103"/>
      <c r="B759" s="103"/>
      <c r="C759" s="103"/>
      <c r="D759" s="103"/>
      <c r="E759" s="103"/>
      <c r="F759" s="103"/>
      <c r="G759" s="103"/>
      <c r="H759" s="103"/>
      <c r="I759" s="103"/>
      <c r="J759" s="103"/>
      <c r="K759" s="103"/>
      <c r="L759" s="103"/>
      <c r="M759" s="103"/>
      <c r="N759" s="103"/>
      <c r="O759" s="103"/>
      <c r="P759" s="103"/>
      <c r="Q759" s="103"/>
      <c r="R759" s="103"/>
      <c r="S759" s="127"/>
      <c r="T759" s="103"/>
      <c r="U759" s="103"/>
      <c r="V759" s="103"/>
      <c r="W759" s="103"/>
      <c r="X759" s="103"/>
      <c r="Y759" s="103"/>
      <c r="Z759" s="103"/>
      <c r="AA759" s="103"/>
      <c r="AB759" s="103"/>
      <c r="AC759" s="103"/>
    </row>
    <row r="760" spans="1:29" ht="14.25" x14ac:dyDescent="0.2">
      <c r="A760" s="103"/>
      <c r="B760" s="103"/>
      <c r="C760" s="103"/>
      <c r="D760" s="103"/>
      <c r="E760" s="103"/>
      <c r="F760" s="103"/>
      <c r="G760" s="103"/>
      <c r="H760" s="103"/>
      <c r="I760" s="103"/>
      <c r="J760" s="103"/>
      <c r="K760" s="103"/>
      <c r="L760" s="103"/>
      <c r="M760" s="103"/>
      <c r="N760" s="103"/>
      <c r="O760" s="103"/>
      <c r="P760" s="103"/>
      <c r="Q760" s="103"/>
      <c r="R760" s="103"/>
      <c r="S760" s="127"/>
      <c r="T760" s="103"/>
      <c r="U760" s="103"/>
      <c r="V760" s="103"/>
      <c r="W760" s="103"/>
      <c r="X760" s="103"/>
      <c r="Y760" s="103"/>
      <c r="Z760" s="103"/>
      <c r="AA760" s="103"/>
      <c r="AB760" s="103"/>
      <c r="AC760" s="103"/>
    </row>
    <row r="761" spans="1:29" ht="14.25" x14ac:dyDescent="0.2">
      <c r="A761" s="103"/>
      <c r="B761" s="103"/>
      <c r="C761" s="103"/>
      <c r="D761" s="103"/>
      <c r="E761" s="103"/>
      <c r="F761" s="103"/>
      <c r="G761" s="103"/>
      <c r="H761" s="103"/>
      <c r="I761" s="103"/>
      <c r="J761" s="103"/>
      <c r="K761" s="103"/>
      <c r="L761" s="103"/>
      <c r="M761" s="103"/>
      <c r="N761" s="103"/>
      <c r="O761" s="103"/>
      <c r="P761" s="103"/>
      <c r="Q761" s="103"/>
      <c r="R761" s="103"/>
      <c r="S761" s="127"/>
      <c r="T761" s="103"/>
      <c r="U761" s="103"/>
      <c r="V761" s="103"/>
      <c r="W761" s="103"/>
      <c r="X761" s="103"/>
      <c r="Y761" s="103"/>
      <c r="Z761" s="103"/>
      <c r="AA761" s="103"/>
      <c r="AB761" s="103"/>
      <c r="AC761" s="103"/>
    </row>
    <row r="762" spans="1:29" ht="14.25" x14ac:dyDescent="0.2">
      <c r="A762" s="103"/>
      <c r="B762" s="103"/>
      <c r="C762" s="103"/>
      <c r="D762" s="103"/>
      <c r="E762" s="103"/>
      <c r="F762" s="103"/>
      <c r="G762" s="103"/>
      <c r="H762" s="103"/>
      <c r="I762" s="103"/>
      <c r="J762" s="103"/>
      <c r="K762" s="103"/>
      <c r="L762" s="103"/>
      <c r="M762" s="103"/>
      <c r="N762" s="103"/>
      <c r="O762" s="103"/>
      <c r="P762" s="103"/>
      <c r="Q762" s="103"/>
      <c r="R762" s="103"/>
      <c r="S762" s="127"/>
      <c r="T762" s="103"/>
      <c r="U762" s="103"/>
      <c r="V762" s="103"/>
      <c r="W762" s="103"/>
      <c r="X762" s="103"/>
      <c r="Y762" s="103"/>
      <c r="Z762" s="103"/>
      <c r="AA762" s="103"/>
      <c r="AB762" s="103"/>
      <c r="AC762" s="103"/>
    </row>
    <row r="763" spans="1:29" ht="14.25" x14ac:dyDescent="0.2">
      <c r="A763" s="103"/>
      <c r="B763" s="103"/>
      <c r="C763" s="103"/>
      <c r="D763" s="103"/>
      <c r="E763" s="103"/>
      <c r="F763" s="103"/>
      <c r="G763" s="103"/>
      <c r="H763" s="103"/>
      <c r="I763" s="103"/>
      <c r="J763" s="103"/>
      <c r="K763" s="103"/>
      <c r="L763" s="103"/>
      <c r="M763" s="103"/>
      <c r="N763" s="103"/>
      <c r="O763" s="103"/>
      <c r="P763" s="103"/>
      <c r="Q763" s="103"/>
      <c r="R763" s="103"/>
      <c r="S763" s="127"/>
      <c r="T763" s="103"/>
      <c r="U763" s="103"/>
      <c r="V763" s="103"/>
      <c r="W763" s="103"/>
      <c r="X763" s="103"/>
      <c r="Y763" s="103"/>
      <c r="Z763" s="103"/>
      <c r="AA763" s="103"/>
      <c r="AB763" s="103"/>
      <c r="AC763" s="103"/>
    </row>
    <row r="764" spans="1:29" ht="14.25" x14ac:dyDescent="0.2">
      <c r="A764" s="103"/>
      <c r="B764" s="103"/>
      <c r="C764" s="103"/>
      <c r="D764" s="103"/>
      <c r="E764" s="103"/>
      <c r="F764" s="103"/>
      <c r="G764" s="103"/>
      <c r="H764" s="103"/>
      <c r="I764" s="103"/>
      <c r="J764" s="103"/>
      <c r="K764" s="103"/>
      <c r="L764" s="103"/>
      <c r="M764" s="103"/>
      <c r="N764" s="103"/>
      <c r="O764" s="103"/>
      <c r="P764" s="103"/>
      <c r="Q764" s="103"/>
      <c r="R764" s="103"/>
      <c r="S764" s="127"/>
      <c r="T764" s="103"/>
      <c r="U764" s="103"/>
      <c r="V764" s="103"/>
      <c r="W764" s="103"/>
      <c r="X764" s="103"/>
      <c r="Y764" s="103"/>
      <c r="Z764" s="103"/>
      <c r="AA764" s="103"/>
      <c r="AB764" s="103"/>
      <c r="AC764" s="103"/>
    </row>
    <row r="765" spans="1:29" ht="14.25" x14ac:dyDescent="0.2">
      <c r="A765" s="103"/>
      <c r="B765" s="103"/>
      <c r="C765" s="103"/>
      <c r="D765" s="103"/>
      <c r="E765" s="103"/>
      <c r="F765" s="103"/>
      <c r="G765" s="103"/>
      <c r="H765" s="103"/>
      <c r="I765" s="103"/>
      <c r="J765" s="103"/>
      <c r="K765" s="103"/>
      <c r="L765" s="103"/>
      <c r="M765" s="103"/>
      <c r="N765" s="103"/>
      <c r="O765" s="103"/>
      <c r="P765" s="103"/>
      <c r="Q765" s="103"/>
      <c r="R765" s="103"/>
      <c r="S765" s="127"/>
      <c r="T765" s="103"/>
      <c r="U765" s="103"/>
      <c r="V765" s="103"/>
      <c r="W765" s="103"/>
      <c r="X765" s="103"/>
      <c r="Y765" s="103"/>
      <c r="Z765" s="103"/>
      <c r="AA765" s="103"/>
      <c r="AB765" s="103"/>
      <c r="AC765" s="103"/>
    </row>
    <row r="766" spans="1:29" ht="14.25" x14ac:dyDescent="0.2">
      <c r="A766" s="103"/>
      <c r="B766" s="103"/>
      <c r="C766" s="103"/>
      <c r="D766" s="103"/>
      <c r="E766" s="103"/>
      <c r="F766" s="103"/>
      <c r="G766" s="103"/>
      <c r="H766" s="103"/>
      <c r="I766" s="103"/>
      <c r="J766" s="103"/>
      <c r="K766" s="103"/>
      <c r="L766" s="103"/>
      <c r="M766" s="103"/>
      <c r="N766" s="103"/>
      <c r="O766" s="103"/>
      <c r="P766" s="103"/>
      <c r="Q766" s="103"/>
      <c r="R766" s="103"/>
      <c r="S766" s="127"/>
      <c r="T766" s="103"/>
      <c r="U766" s="103"/>
      <c r="V766" s="103"/>
      <c r="W766" s="103"/>
      <c r="X766" s="103"/>
      <c r="Y766" s="103"/>
      <c r="Z766" s="103"/>
      <c r="AA766" s="103"/>
      <c r="AB766" s="103"/>
      <c r="AC766" s="103"/>
    </row>
    <row r="767" spans="1:29" ht="14.25" x14ac:dyDescent="0.2">
      <c r="A767" s="103"/>
      <c r="B767" s="103"/>
      <c r="C767" s="103"/>
      <c r="D767" s="103"/>
      <c r="E767" s="103"/>
      <c r="F767" s="103"/>
      <c r="G767" s="103"/>
      <c r="H767" s="103"/>
      <c r="I767" s="103"/>
      <c r="J767" s="103"/>
      <c r="K767" s="103"/>
      <c r="L767" s="103"/>
      <c r="M767" s="103"/>
      <c r="N767" s="103"/>
      <c r="O767" s="103"/>
      <c r="P767" s="103"/>
      <c r="Q767" s="103"/>
      <c r="R767" s="103"/>
      <c r="S767" s="127"/>
      <c r="T767" s="103"/>
      <c r="U767" s="103"/>
      <c r="V767" s="103"/>
      <c r="W767" s="103"/>
      <c r="X767" s="103"/>
      <c r="Y767" s="103"/>
      <c r="Z767" s="103"/>
      <c r="AA767" s="103"/>
      <c r="AB767" s="103"/>
      <c r="AC767" s="103"/>
    </row>
    <row r="768" spans="1:29" ht="14.25" x14ac:dyDescent="0.2">
      <c r="A768" s="103"/>
      <c r="B768" s="103"/>
      <c r="C768" s="103"/>
      <c r="D768" s="103"/>
      <c r="E768" s="103"/>
      <c r="F768" s="103"/>
      <c r="G768" s="103"/>
      <c r="H768" s="103"/>
      <c r="I768" s="103"/>
      <c r="J768" s="103"/>
      <c r="K768" s="103"/>
      <c r="L768" s="103"/>
      <c r="M768" s="103"/>
      <c r="N768" s="103"/>
      <c r="O768" s="103"/>
      <c r="P768" s="103"/>
      <c r="Q768" s="103"/>
      <c r="R768" s="103"/>
      <c r="S768" s="127"/>
      <c r="T768" s="103"/>
      <c r="U768" s="103"/>
      <c r="V768" s="103"/>
      <c r="W768" s="103"/>
      <c r="X768" s="103"/>
      <c r="Y768" s="103"/>
      <c r="Z768" s="103"/>
      <c r="AA768" s="103"/>
      <c r="AB768" s="103"/>
      <c r="AC768" s="103"/>
    </row>
    <row r="769" spans="1:29" ht="14.25" x14ac:dyDescent="0.2">
      <c r="A769" s="103"/>
      <c r="B769" s="103"/>
      <c r="C769" s="103"/>
      <c r="D769" s="103"/>
      <c r="E769" s="103"/>
      <c r="F769" s="103"/>
      <c r="G769" s="103"/>
      <c r="H769" s="103"/>
      <c r="I769" s="103"/>
      <c r="J769" s="103"/>
      <c r="K769" s="103"/>
      <c r="L769" s="103"/>
      <c r="M769" s="103"/>
      <c r="N769" s="103"/>
      <c r="O769" s="103"/>
      <c r="P769" s="103"/>
      <c r="Q769" s="103"/>
      <c r="R769" s="103"/>
      <c r="S769" s="127"/>
      <c r="T769" s="103"/>
      <c r="U769" s="103"/>
      <c r="V769" s="103"/>
      <c r="W769" s="103"/>
      <c r="X769" s="103"/>
      <c r="Y769" s="103"/>
      <c r="Z769" s="103"/>
      <c r="AA769" s="103"/>
      <c r="AB769" s="103"/>
      <c r="AC769" s="103"/>
    </row>
    <row r="770" spans="1:29" ht="14.25" x14ac:dyDescent="0.2">
      <c r="A770" s="103"/>
      <c r="B770" s="103"/>
      <c r="C770" s="103"/>
      <c r="D770" s="103"/>
      <c r="E770" s="103"/>
      <c r="F770" s="103"/>
      <c r="G770" s="103"/>
      <c r="H770" s="103"/>
      <c r="I770" s="103"/>
      <c r="J770" s="103"/>
      <c r="K770" s="103"/>
      <c r="L770" s="103"/>
      <c r="M770" s="103"/>
      <c r="N770" s="103"/>
      <c r="O770" s="103"/>
      <c r="P770" s="103"/>
      <c r="Q770" s="103"/>
      <c r="R770" s="103"/>
      <c r="S770" s="127"/>
      <c r="T770" s="103"/>
      <c r="U770" s="103"/>
      <c r="V770" s="103"/>
      <c r="W770" s="103"/>
      <c r="X770" s="103"/>
      <c r="Y770" s="103"/>
      <c r="Z770" s="103"/>
      <c r="AA770" s="103"/>
      <c r="AB770" s="103"/>
      <c r="AC770" s="103"/>
    </row>
    <row r="771" spans="1:29" ht="14.25" x14ac:dyDescent="0.2">
      <c r="A771" s="103"/>
      <c r="B771" s="103"/>
      <c r="C771" s="103"/>
      <c r="D771" s="103"/>
      <c r="E771" s="103"/>
      <c r="F771" s="103"/>
      <c r="G771" s="103"/>
      <c r="H771" s="103"/>
      <c r="I771" s="103"/>
      <c r="J771" s="103"/>
      <c r="K771" s="103"/>
      <c r="L771" s="103"/>
      <c r="M771" s="103"/>
      <c r="N771" s="103"/>
      <c r="O771" s="103"/>
      <c r="P771" s="103"/>
      <c r="Q771" s="103"/>
      <c r="R771" s="103"/>
      <c r="S771" s="127"/>
      <c r="T771" s="103"/>
      <c r="U771" s="103"/>
      <c r="V771" s="103"/>
      <c r="W771" s="103"/>
      <c r="X771" s="103"/>
      <c r="Y771" s="103"/>
      <c r="Z771" s="103"/>
      <c r="AA771" s="103"/>
      <c r="AB771" s="103"/>
      <c r="AC771" s="103"/>
    </row>
    <row r="772" spans="1:29" ht="14.25" x14ac:dyDescent="0.2">
      <c r="A772" s="103"/>
      <c r="B772" s="103"/>
      <c r="C772" s="103"/>
      <c r="D772" s="103"/>
      <c r="E772" s="103"/>
      <c r="F772" s="103"/>
      <c r="G772" s="103"/>
      <c r="H772" s="103"/>
      <c r="I772" s="103"/>
      <c r="J772" s="103"/>
      <c r="K772" s="103"/>
      <c r="L772" s="103"/>
      <c r="M772" s="103"/>
      <c r="N772" s="103"/>
      <c r="O772" s="103"/>
      <c r="P772" s="103"/>
      <c r="Q772" s="103"/>
      <c r="R772" s="103"/>
      <c r="S772" s="127"/>
      <c r="T772" s="103"/>
      <c r="U772" s="103"/>
      <c r="V772" s="103"/>
      <c r="W772" s="103"/>
      <c r="X772" s="103"/>
      <c r="Y772" s="103"/>
      <c r="Z772" s="103"/>
      <c r="AA772" s="103"/>
      <c r="AB772" s="103"/>
      <c r="AC772" s="103"/>
    </row>
    <row r="773" spans="1:29" ht="14.25" x14ac:dyDescent="0.2">
      <c r="A773" s="103"/>
      <c r="B773" s="103"/>
      <c r="C773" s="103"/>
      <c r="D773" s="103"/>
      <c r="E773" s="103"/>
      <c r="F773" s="103"/>
      <c r="G773" s="103"/>
      <c r="H773" s="103"/>
      <c r="I773" s="103"/>
      <c r="J773" s="103"/>
      <c r="K773" s="103"/>
      <c r="L773" s="103"/>
      <c r="M773" s="103"/>
      <c r="N773" s="103"/>
      <c r="O773" s="103"/>
      <c r="P773" s="103"/>
      <c r="Q773" s="103"/>
      <c r="R773" s="103"/>
      <c r="S773" s="127"/>
      <c r="T773" s="103"/>
      <c r="U773" s="103"/>
      <c r="V773" s="103"/>
      <c r="W773" s="103"/>
      <c r="X773" s="103"/>
      <c r="Y773" s="103"/>
      <c r="Z773" s="103"/>
      <c r="AA773" s="103"/>
      <c r="AB773" s="103"/>
      <c r="AC773" s="103"/>
    </row>
    <row r="774" spans="1:29" ht="14.25" x14ac:dyDescent="0.2">
      <c r="A774" s="103"/>
      <c r="B774" s="103"/>
      <c r="C774" s="103"/>
      <c r="D774" s="103"/>
      <c r="E774" s="103"/>
      <c r="F774" s="103"/>
      <c r="G774" s="103"/>
      <c r="H774" s="103"/>
      <c r="I774" s="103"/>
      <c r="J774" s="103"/>
      <c r="K774" s="103"/>
      <c r="L774" s="103"/>
      <c r="M774" s="103"/>
      <c r="N774" s="103"/>
      <c r="O774" s="103"/>
      <c r="P774" s="103"/>
      <c r="Q774" s="103"/>
      <c r="R774" s="103"/>
      <c r="S774" s="127"/>
      <c r="T774" s="103"/>
      <c r="U774" s="103"/>
      <c r="V774" s="103"/>
      <c r="W774" s="103"/>
      <c r="X774" s="103"/>
      <c r="Y774" s="103"/>
      <c r="Z774" s="103"/>
      <c r="AA774" s="103"/>
      <c r="AB774" s="103"/>
      <c r="AC774" s="103"/>
    </row>
    <row r="775" spans="1:29" ht="14.25" x14ac:dyDescent="0.2">
      <c r="A775" s="103"/>
      <c r="B775" s="103"/>
      <c r="C775" s="103"/>
      <c r="D775" s="103"/>
      <c r="E775" s="103"/>
      <c r="F775" s="103"/>
      <c r="G775" s="103"/>
      <c r="H775" s="103"/>
      <c r="I775" s="103"/>
      <c r="J775" s="103"/>
      <c r="K775" s="103"/>
      <c r="L775" s="103"/>
      <c r="M775" s="103"/>
      <c r="N775" s="103"/>
      <c r="O775" s="103"/>
      <c r="P775" s="103"/>
      <c r="Q775" s="103"/>
      <c r="R775" s="103"/>
      <c r="S775" s="127"/>
      <c r="T775" s="103"/>
      <c r="U775" s="103"/>
      <c r="V775" s="103"/>
      <c r="W775" s="103"/>
      <c r="X775" s="103"/>
      <c r="Y775" s="103"/>
      <c r="Z775" s="103"/>
      <c r="AA775" s="103"/>
      <c r="AB775" s="103"/>
      <c r="AC775" s="103"/>
    </row>
    <row r="776" spans="1:29" ht="14.25" x14ac:dyDescent="0.2">
      <c r="A776" s="103"/>
      <c r="B776" s="103"/>
      <c r="C776" s="103"/>
      <c r="D776" s="103"/>
      <c r="E776" s="103"/>
      <c r="F776" s="103"/>
      <c r="G776" s="103"/>
      <c r="H776" s="103"/>
      <c r="I776" s="103"/>
      <c r="J776" s="103"/>
      <c r="K776" s="103"/>
      <c r="L776" s="103"/>
      <c r="M776" s="103"/>
      <c r="N776" s="103"/>
      <c r="O776" s="103"/>
      <c r="P776" s="103"/>
      <c r="Q776" s="103"/>
      <c r="R776" s="103"/>
      <c r="S776" s="127"/>
      <c r="T776" s="103"/>
      <c r="U776" s="103"/>
      <c r="V776" s="103"/>
      <c r="W776" s="103"/>
      <c r="X776" s="103"/>
      <c r="Y776" s="103"/>
      <c r="Z776" s="103"/>
      <c r="AA776" s="103"/>
      <c r="AB776" s="103"/>
      <c r="AC776" s="103"/>
    </row>
    <row r="777" spans="1:29" ht="14.25" x14ac:dyDescent="0.2">
      <c r="A777" s="103"/>
      <c r="B777" s="103"/>
      <c r="C777" s="103"/>
      <c r="D777" s="103"/>
      <c r="E777" s="103"/>
      <c r="F777" s="103"/>
      <c r="G777" s="103"/>
      <c r="H777" s="103"/>
      <c r="I777" s="103"/>
      <c r="J777" s="103"/>
      <c r="K777" s="103"/>
      <c r="L777" s="103"/>
      <c r="M777" s="103"/>
      <c r="N777" s="103"/>
      <c r="O777" s="103"/>
      <c r="P777" s="103"/>
      <c r="Q777" s="103"/>
      <c r="R777" s="103"/>
      <c r="S777" s="127"/>
      <c r="T777" s="103"/>
      <c r="U777" s="103"/>
      <c r="V777" s="103"/>
      <c r="W777" s="103"/>
      <c r="X777" s="103"/>
      <c r="Y777" s="103"/>
      <c r="Z777" s="103"/>
      <c r="AA777" s="103"/>
      <c r="AB777" s="103"/>
      <c r="AC777" s="103"/>
    </row>
    <row r="778" spans="1:29" ht="14.25" x14ac:dyDescent="0.2">
      <c r="A778" s="103"/>
      <c r="B778" s="103"/>
      <c r="C778" s="103"/>
      <c r="D778" s="103"/>
      <c r="E778" s="103"/>
      <c r="F778" s="103"/>
      <c r="G778" s="103"/>
      <c r="H778" s="103"/>
      <c r="I778" s="103"/>
      <c r="J778" s="103"/>
      <c r="K778" s="103"/>
      <c r="L778" s="103"/>
      <c r="M778" s="103"/>
      <c r="N778" s="103"/>
      <c r="O778" s="103"/>
      <c r="P778" s="103"/>
      <c r="Q778" s="103"/>
      <c r="R778" s="103"/>
      <c r="S778" s="127"/>
      <c r="T778" s="103"/>
      <c r="U778" s="103"/>
      <c r="V778" s="103"/>
      <c r="W778" s="103"/>
      <c r="X778" s="103"/>
      <c r="Y778" s="103"/>
      <c r="Z778" s="103"/>
      <c r="AA778" s="103"/>
      <c r="AB778" s="103"/>
      <c r="AC778" s="103"/>
    </row>
    <row r="779" spans="1:29" ht="14.25" x14ac:dyDescent="0.2">
      <c r="A779" s="103"/>
      <c r="B779" s="103"/>
      <c r="C779" s="103"/>
      <c r="D779" s="103"/>
      <c r="E779" s="103"/>
      <c r="F779" s="103"/>
      <c r="G779" s="103"/>
      <c r="H779" s="103"/>
      <c r="I779" s="103"/>
      <c r="J779" s="103"/>
      <c r="K779" s="103"/>
      <c r="L779" s="103"/>
      <c r="M779" s="103"/>
      <c r="N779" s="103"/>
      <c r="O779" s="103"/>
      <c r="P779" s="103"/>
      <c r="Q779" s="103"/>
      <c r="R779" s="103"/>
      <c r="S779" s="127"/>
      <c r="T779" s="103"/>
      <c r="U779" s="103"/>
      <c r="V779" s="103"/>
      <c r="W779" s="103"/>
      <c r="X779" s="103"/>
      <c r="Y779" s="103"/>
      <c r="Z779" s="103"/>
      <c r="AA779" s="103"/>
      <c r="AB779" s="103"/>
      <c r="AC779" s="103"/>
    </row>
    <row r="780" spans="1:29" ht="14.25" x14ac:dyDescent="0.2">
      <c r="A780" s="103"/>
      <c r="B780" s="103"/>
      <c r="C780" s="103"/>
      <c r="D780" s="103"/>
      <c r="E780" s="103"/>
      <c r="F780" s="103"/>
      <c r="G780" s="103"/>
      <c r="H780" s="103"/>
      <c r="I780" s="103"/>
      <c r="J780" s="103"/>
      <c r="K780" s="103"/>
      <c r="L780" s="103"/>
      <c r="M780" s="103"/>
      <c r="N780" s="103"/>
      <c r="O780" s="103"/>
      <c r="P780" s="103"/>
      <c r="Q780" s="103"/>
      <c r="R780" s="103"/>
      <c r="S780" s="127"/>
      <c r="T780" s="103"/>
      <c r="U780" s="103"/>
      <c r="V780" s="103"/>
      <c r="W780" s="103"/>
      <c r="X780" s="103"/>
      <c r="Y780" s="103"/>
      <c r="Z780" s="103"/>
      <c r="AA780" s="103"/>
      <c r="AB780" s="103"/>
      <c r="AC780" s="103"/>
    </row>
    <row r="781" spans="1:29" ht="14.25" x14ac:dyDescent="0.2">
      <c r="A781" s="103"/>
      <c r="B781" s="103"/>
      <c r="C781" s="103"/>
      <c r="D781" s="103"/>
      <c r="E781" s="103"/>
      <c r="F781" s="103"/>
      <c r="G781" s="103"/>
      <c r="H781" s="103"/>
      <c r="I781" s="103"/>
      <c r="J781" s="103"/>
      <c r="K781" s="103"/>
      <c r="L781" s="103"/>
      <c r="M781" s="103"/>
      <c r="N781" s="103"/>
      <c r="O781" s="103"/>
      <c r="P781" s="103"/>
      <c r="Q781" s="103"/>
      <c r="R781" s="103"/>
      <c r="S781" s="127"/>
      <c r="T781" s="103"/>
      <c r="U781" s="103"/>
      <c r="V781" s="103"/>
      <c r="W781" s="103"/>
      <c r="X781" s="103"/>
      <c r="Y781" s="103"/>
      <c r="Z781" s="103"/>
      <c r="AA781" s="103"/>
      <c r="AB781" s="103"/>
      <c r="AC781" s="103"/>
    </row>
    <row r="782" spans="1:29" ht="14.25" x14ac:dyDescent="0.2">
      <c r="A782" s="103"/>
      <c r="B782" s="103"/>
      <c r="C782" s="103"/>
      <c r="D782" s="103"/>
      <c r="E782" s="103"/>
      <c r="F782" s="103"/>
      <c r="G782" s="103"/>
      <c r="H782" s="103"/>
      <c r="I782" s="103"/>
      <c r="J782" s="103"/>
      <c r="K782" s="103"/>
      <c r="L782" s="103"/>
      <c r="M782" s="103"/>
      <c r="N782" s="103"/>
      <c r="O782" s="103"/>
      <c r="P782" s="103"/>
      <c r="Q782" s="103"/>
      <c r="R782" s="103"/>
      <c r="S782" s="127"/>
      <c r="T782" s="103"/>
      <c r="U782" s="103"/>
      <c r="V782" s="103"/>
      <c r="W782" s="103"/>
      <c r="X782" s="103"/>
      <c r="Y782" s="103"/>
      <c r="Z782" s="103"/>
      <c r="AA782" s="103"/>
      <c r="AB782" s="103"/>
      <c r="AC782" s="103"/>
    </row>
    <row r="783" spans="1:29" ht="14.25" x14ac:dyDescent="0.2">
      <c r="A783" s="103"/>
      <c r="B783" s="103"/>
      <c r="C783" s="103"/>
      <c r="D783" s="103"/>
      <c r="E783" s="103"/>
      <c r="F783" s="103"/>
      <c r="G783" s="103"/>
      <c r="H783" s="103"/>
      <c r="I783" s="103"/>
      <c r="J783" s="103"/>
      <c r="K783" s="103"/>
      <c r="L783" s="103"/>
      <c r="M783" s="103"/>
      <c r="N783" s="103"/>
      <c r="O783" s="103"/>
      <c r="P783" s="103"/>
      <c r="Q783" s="103"/>
      <c r="R783" s="103"/>
      <c r="S783" s="127"/>
      <c r="T783" s="103"/>
      <c r="U783" s="103"/>
      <c r="V783" s="103"/>
      <c r="W783" s="103"/>
      <c r="X783" s="103"/>
      <c r="Y783" s="103"/>
      <c r="Z783" s="103"/>
      <c r="AA783" s="103"/>
      <c r="AB783" s="103"/>
      <c r="AC783" s="103"/>
    </row>
    <row r="784" spans="1:29" ht="14.25" x14ac:dyDescent="0.2">
      <c r="A784" s="103"/>
      <c r="B784" s="103"/>
      <c r="C784" s="103"/>
      <c r="D784" s="103"/>
      <c r="E784" s="103"/>
      <c r="F784" s="103"/>
      <c r="G784" s="103"/>
      <c r="H784" s="103"/>
      <c r="I784" s="103"/>
      <c r="J784" s="103"/>
      <c r="K784" s="103"/>
      <c r="L784" s="103"/>
      <c r="M784" s="103"/>
      <c r="N784" s="103"/>
      <c r="O784" s="103"/>
      <c r="P784" s="103"/>
      <c r="Q784" s="103"/>
      <c r="R784" s="103"/>
      <c r="S784" s="127"/>
      <c r="T784" s="103"/>
      <c r="U784" s="103"/>
      <c r="V784" s="103"/>
      <c r="W784" s="103"/>
      <c r="X784" s="103"/>
      <c r="Y784" s="103"/>
      <c r="Z784" s="103"/>
      <c r="AA784" s="103"/>
      <c r="AB784" s="103"/>
      <c r="AC784" s="103"/>
    </row>
    <row r="785" spans="1:29" ht="14.25" x14ac:dyDescent="0.2">
      <c r="A785" s="103"/>
      <c r="B785" s="103"/>
      <c r="C785" s="103"/>
      <c r="D785" s="103"/>
      <c r="E785" s="103"/>
      <c r="F785" s="103"/>
      <c r="G785" s="103"/>
      <c r="H785" s="103"/>
      <c r="I785" s="103"/>
      <c r="J785" s="103"/>
      <c r="K785" s="103"/>
      <c r="L785" s="103"/>
      <c r="M785" s="103"/>
      <c r="N785" s="103"/>
      <c r="O785" s="103"/>
      <c r="P785" s="103"/>
      <c r="Q785" s="103"/>
      <c r="R785" s="103"/>
      <c r="S785" s="127"/>
      <c r="T785" s="103"/>
      <c r="U785" s="103"/>
      <c r="V785" s="103"/>
      <c r="W785" s="103"/>
      <c r="X785" s="103"/>
      <c r="Y785" s="103"/>
      <c r="Z785" s="103"/>
      <c r="AA785" s="103"/>
      <c r="AB785" s="103"/>
      <c r="AC785" s="103"/>
    </row>
    <row r="786" spans="1:29" ht="14.25" x14ac:dyDescent="0.2">
      <c r="A786" s="103"/>
      <c r="B786" s="103"/>
      <c r="C786" s="103"/>
      <c r="D786" s="103"/>
      <c r="E786" s="103"/>
      <c r="F786" s="103"/>
      <c r="G786" s="103"/>
      <c r="H786" s="103"/>
      <c r="I786" s="103"/>
      <c r="J786" s="103"/>
      <c r="K786" s="103"/>
      <c r="L786" s="103"/>
      <c r="M786" s="103"/>
      <c r="N786" s="103"/>
      <c r="O786" s="103"/>
      <c r="P786" s="103"/>
      <c r="Q786" s="103"/>
      <c r="R786" s="103"/>
      <c r="S786" s="127"/>
      <c r="T786" s="103"/>
      <c r="U786" s="103"/>
      <c r="V786" s="103"/>
      <c r="W786" s="103"/>
      <c r="X786" s="103"/>
      <c r="Y786" s="103"/>
      <c r="Z786" s="103"/>
      <c r="AA786" s="103"/>
      <c r="AB786" s="103"/>
      <c r="AC786" s="103"/>
    </row>
    <row r="787" spans="1:29" ht="14.25" x14ac:dyDescent="0.2">
      <c r="A787" s="103"/>
      <c r="B787" s="103"/>
      <c r="C787" s="103"/>
      <c r="D787" s="103"/>
      <c r="E787" s="103"/>
      <c r="F787" s="103"/>
      <c r="G787" s="103"/>
      <c r="H787" s="103"/>
      <c r="I787" s="103"/>
      <c r="J787" s="103"/>
      <c r="K787" s="103"/>
      <c r="L787" s="103"/>
      <c r="M787" s="103"/>
      <c r="N787" s="103"/>
      <c r="O787" s="103"/>
      <c r="P787" s="103"/>
      <c r="Q787" s="103"/>
      <c r="R787" s="103"/>
      <c r="S787" s="127"/>
      <c r="T787" s="103"/>
      <c r="U787" s="103"/>
      <c r="V787" s="103"/>
      <c r="W787" s="103"/>
      <c r="X787" s="103"/>
      <c r="Y787" s="103"/>
      <c r="Z787" s="103"/>
      <c r="AA787" s="103"/>
      <c r="AB787" s="103"/>
      <c r="AC787" s="103"/>
    </row>
    <row r="788" spans="1:29" ht="14.25" x14ac:dyDescent="0.2">
      <c r="A788" s="103"/>
      <c r="B788" s="103"/>
      <c r="C788" s="103"/>
      <c r="D788" s="103"/>
      <c r="E788" s="103"/>
      <c r="F788" s="103"/>
      <c r="G788" s="103"/>
      <c r="H788" s="103"/>
      <c r="I788" s="103"/>
      <c r="J788" s="103"/>
      <c r="K788" s="103"/>
      <c r="L788" s="103"/>
      <c r="M788" s="103"/>
      <c r="N788" s="103"/>
      <c r="O788" s="103"/>
      <c r="P788" s="103"/>
      <c r="Q788" s="103"/>
      <c r="R788" s="103"/>
      <c r="S788" s="127"/>
      <c r="T788" s="103"/>
      <c r="U788" s="103"/>
      <c r="V788" s="103"/>
      <c r="W788" s="103"/>
      <c r="X788" s="103"/>
      <c r="Y788" s="103"/>
      <c r="Z788" s="103"/>
      <c r="AA788" s="103"/>
      <c r="AB788" s="103"/>
      <c r="AC788" s="103"/>
    </row>
    <row r="789" spans="1:29" ht="14.25" x14ac:dyDescent="0.2">
      <c r="A789" s="103"/>
      <c r="B789" s="103"/>
      <c r="C789" s="103"/>
      <c r="D789" s="103"/>
      <c r="E789" s="103"/>
      <c r="F789" s="103"/>
      <c r="G789" s="103"/>
      <c r="H789" s="103"/>
      <c r="I789" s="103"/>
      <c r="J789" s="103"/>
      <c r="K789" s="103"/>
      <c r="L789" s="103"/>
      <c r="M789" s="103"/>
      <c r="N789" s="103"/>
      <c r="O789" s="103"/>
      <c r="P789" s="103"/>
      <c r="Q789" s="103"/>
      <c r="R789" s="103"/>
      <c r="S789" s="127"/>
      <c r="T789" s="103"/>
      <c r="U789" s="103"/>
      <c r="V789" s="103"/>
      <c r="W789" s="103"/>
      <c r="X789" s="103"/>
      <c r="Y789" s="103"/>
      <c r="Z789" s="103"/>
      <c r="AA789" s="103"/>
      <c r="AB789" s="103"/>
      <c r="AC789" s="103"/>
    </row>
    <row r="790" spans="1:29" ht="14.25" x14ac:dyDescent="0.2">
      <c r="A790" s="103"/>
      <c r="B790" s="103"/>
      <c r="C790" s="103"/>
      <c r="D790" s="103"/>
      <c r="E790" s="103"/>
      <c r="F790" s="103"/>
      <c r="G790" s="103"/>
      <c r="H790" s="103"/>
      <c r="I790" s="103"/>
      <c r="J790" s="103"/>
      <c r="K790" s="103"/>
      <c r="L790" s="103"/>
      <c r="M790" s="103"/>
      <c r="N790" s="103"/>
      <c r="O790" s="103"/>
      <c r="P790" s="103"/>
      <c r="Q790" s="103"/>
      <c r="R790" s="103"/>
      <c r="S790" s="127"/>
      <c r="T790" s="103"/>
      <c r="U790" s="103"/>
      <c r="V790" s="103"/>
      <c r="W790" s="103"/>
      <c r="X790" s="103"/>
      <c r="Y790" s="103"/>
      <c r="Z790" s="103"/>
      <c r="AA790" s="103"/>
      <c r="AB790" s="103"/>
      <c r="AC790" s="103"/>
    </row>
    <row r="791" spans="1:29" ht="14.25" x14ac:dyDescent="0.2">
      <c r="A791" s="103"/>
      <c r="B791" s="103"/>
      <c r="C791" s="103"/>
      <c r="D791" s="103"/>
      <c r="E791" s="103"/>
      <c r="F791" s="103"/>
      <c r="G791" s="103"/>
      <c r="H791" s="103"/>
      <c r="I791" s="103"/>
      <c r="J791" s="103"/>
      <c r="K791" s="103"/>
      <c r="L791" s="103"/>
      <c r="M791" s="103"/>
      <c r="N791" s="103"/>
      <c r="O791" s="103"/>
      <c r="P791" s="103"/>
      <c r="Q791" s="103"/>
      <c r="R791" s="103"/>
      <c r="S791" s="127"/>
      <c r="T791" s="103"/>
      <c r="U791" s="103"/>
      <c r="V791" s="103"/>
      <c r="W791" s="103"/>
      <c r="X791" s="103"/>
      <c r="Y791" s="103"/>
      <c r="Z791" s="103"/>
      <c r="AA791" s="103"/>
      <c r="AB791" s="103"/>
      <c r="AC791" s="103"/>
    </row>
    <row r="792" spans="1:29" ht="14.25" x14ac:dyDescent="0.2">
      <c r="A792" s="103"/>
      <c r="B792" s="103"/>
      <c r="C792" s="103"/>
      <c r="D792" s="103"/>
      <c r="E792" s="103"/>
      <c r="F792" s="103"/>
      <c r="G792" s="103"/>
      <c r="H792" s="103"/>
      <c r="I792" s="103"/>
      <c r="J792" s="103"/>
      <c r="K792" s="103"/>
      <c r="L792" s="103"/>
      <c r="M792" s="103"/>
      <c r="N792" s="103"/>
      <c r="O792" s="103"/>
      <c r="P792" s="103"/>
      <c r="Q792" s="103"/>
      <c r="R792" s="103"/>
      <c r="S792" s="127"/>
      <c r="T792" s="103"/>
      <c r="U792" s="103"/>
      <c r="V792" s="103"/>
      <c r="W792" s="103"/>
      <c r="X792" s="103"/>
      <c r="Y792" s="103"/>
      <c r="Z792" s="103"/>
      <c r="AA792" s="103"/>
      <c r="AB792" s="103"/>
      <c r="AC792" s="103"/>
    </row>
    <row r="793" spans="1:29" ht="14.25" x14ac:dyDescent="0.2">
      <c r="A793" s="103"/>
      <c r="B793" s="103"/>
      <c r="C793" s="103"/>
      <c r="D793" s="103"/>
      <c r="E793" s="103"/>
      <c r="F793" s="103"/>
      <c r="G793" s="103"/>
      <c r="H793" s="103"/>
      <c r="I793" s="103"/>
      <c r="J793" s="103"/>
      <c r="K793" s="103"/>
      <c r="L793" s="103"/>
      <c r="M793" s="103"/>
      <c r="N793" s="103"/>
      <c r="O793" s="103"/>
      <c r="P793" s="103"/>
      <c r="Q793" s="103"/>
      <c r="R793" s="103"/>
      <c r="S793" s="127"/>
      <c r="T793" s="103"/>
      <c r="U793" s="103"/>
      <c r="V793" s="103"/>
      <c r="W793" s="103"/>
      <c r="X793" s="103"/>
      <c r="Y793" s="103"/>
      <c r="Z793" s="103"/>
      <c r="AA793" s="103"/>
      <c r="AB793" s="103"/>
      <c r="AC793" s="103"/>
    </row>
    <row r="794" spans="1:29" ht="14.25" x14ac:dyDescent="0.2">
      <c r="A794" s="103"/>
      <c r="B794" s="103"/>
      <c r="C794" s="103"/>
      <c r="D794" s="103"/>
      <c r="E794" s="103"/>
      <c r="F794" s="103"/>
      <c r="G794" s="103"/>
      <c r="H794" s="103"/>
      <c r="I794" s="103"/>
      <c r="J794" s="103"/>
      <c r="K794" s="103"/>
      <c r="L794" s="103"/>
      <c r="M794" s="103"/>
      <c r="N794" s="103"/>
      <c r="O794" s="103"/>
      <c r="P794" s="103"/>
      <c r="Q794" s="103"/>
      <c r="R794" s="103"/>
      <c r="S794" s="127"/>
      <c r="T794" s="103"/>
      <c r="U794" s="103"/>
      <c r="V794" s="103"/>
      <c r="W794" s="103"/>
      <c r="X794" s="103"/>
      <c r="Y794" s="103"/>
      <c r="Z794" s="103"/>
      <c r="AA794" s="103"/>
      <c r="AB794" s="103"/>
      <c r="AC794" s="103"/>
    </row>
    <row r="795" spans="1:29" ht="14.25" x14ac:dyDescent="0.2">
      <c r="A795" s="103"/>
      <c r="B795" s="103"/>
      <c r="C795" s="103"/>
      <c r="D795" s="103"/>
      <c r="E795" s="103"/>
      <c r="F795" s="103"/>
      <c r="G795" s="103"/>
      <c r="H795" s="103"/>
      <c r="I795" s="103"/>
      <c r="J795" s="103"/>
      <c r="K795" s="103"/>
      <c r="L795" s="103"/>
      <c r="M795" s="103"/>
      <c r="N795" s="103"/>
      <c r="O795" s="103"/>
      <c r="P795" s="103"/>
      <c r="Q795" s="103"/>
      <c r="R795" s="103"/>
      <c r="S795" s="127"/>
      <c r="T795" s="103"/>
      <c r="U795" s="103"/>
      <c r="V795" s="103"/>
      <c r="W795" s="103"/>
      <c r="X795" s="103"/>
      <c r="Y795" s="103"/>
      <c r="Z795" s="103"/>
      <c r="AA795" s="103"/>
      <c r="AB795" s="103"/>
      <c r="AC795" s="103"/>
    </row>
    <row r="796" spans="1:29" ht="14.25" x14ac:dyDescent="0.2">
      <c r="A796" s="103"/>
      <c r="B796" s="103"/>
      <c r="C796" s="103"/>
      <c r="D796" s="103"/>
      <c r="E796" s="103"/>
      <c r="F796" s="103"/>
      <c r="G796" s="103"/>
      <c r="H796" s="103"/>
      <c r="I796" s="103"/>
      <c r="J796" s="103"/>
      <c r="K796" s="103"/>
      <c r="L796" s="103"/>
      <c r="M796" s="103"/>
      <c r="N796" s="103"/>
      <c r="O796" s="103"/>
      <c r="P796" s="103"/>
      <c r="Q796" s="103"/>
      <c r="R796" s="103"/>
      <c r="S796" s="127"/>
      <c r="T796" s="103"/>
      <c r="U796" s="103"/>
      <c r="V796" s="103"/>
      <c r="W796" s="103"/>
      <c r="X796" s="103"/>
      <c r="Y796" s="103"/>
      <c r="Z796" s="103"/>
      <c r="AA796" s="103"/>
      <c r="AB796" s="103"/>
      <c r="AC796" s="103"/>
    </row>
    <row r="797" spans="1:29" ht="14.25" x14ac:dyDescent="0.2">
      <c r="A797" s="103"/>
      <c r="B797" s="103"/>
      <c r="C797" s="103"/>
      <c r="D797" s="103"/>
      <c r="E797" s="103"/>
      <c r="F797" s="103"/>
      <c r="G797" s="103"/>
      <c r="H797" s="103"/>
      <c r="I797" s="103"/>
      <c r="J797" s="103"/>
      <c r="K797" s="103"/>
      <c r="L797" s="103"/>
      <c r="M797" s="103"/>
      <c r="N797" s="103"/>
      <c r="O797" s="103"/>
      <c r="P797" s="103"/>
      <c r="Q797" s="103"/>
      <c r="R797" s="103"/>
      <c r="S797" s="127"/>
      <c r="T797" s="103"/>
      <c r="U797" s="103"/>
      <c r="V797" s="103"/>
      <c r="W797" s="103"/>
      <c r="X797" s="103"/>
      <c r="Y797" s="103"/>
      <c r="Z797" s="103"/>
      <c r="AA797" s="103"/>
      <c r="AB797" s="103"/>
      <c r="AC797" s="103"/>
    </row>
    <row r="798" spans="1:29" ht="14.25" x14ac:dyDescent="0.2">
      <c r="A798" s="103"/>
      <c r="B798" s="103"/>
      <c r="C798" s="103"/>
      <c r="D798" s="103"/>
      <c r="E798" s="103"/>
      <c r="F798" s="103"/>
      <c r="G798" s="103"/>
      <c r="H798" s="103"/>
      <c r="I798" s="103"/>
      <c r="J798" s="103"/>
      <c r="K798" s="103"/>
      <c r="L798" s="103"/>
      <c r="M798" s="103"/>
      <c r="N798" s="103"/>
      <c r="O798" s="103"/>
      <c r="P798" s="103"/>
      <c r="Q798" s="103"/>
      <c r="R798" s="103"/>
      <c r="S798" s="127"/>
      <c r="T798" s="103"/>
      <c r="U798" s="103"/>
      <c r="V798" s="103"/>
      <c r="W798" s="103"/>
      <c r="X798" s="103"/>
      <c r="Y798" s="103"/>
      <c r="Z798" s="103"/>
      <c r="AA798" s="103"/>
      <c r="AB798" s="103"/>
      <c r="AC798" s="103"/>
    </row>
    <row r="799" spans="1:29" ht="14.25" x14ac:dyDescent="0.2">
      <c r="A799" s="103"/>
      <c r="B799" s="103"/>
      <c r="C799" s="103"/>
      <c r="D799" s="103"/>
      <c r="E799" s="103"/>
      <c r="F799" s="103"/>
      <c r="G799" s="103"/>
      <c r="H799" s="103"/>
      <c r="I799" s="103"/>
      <c r="J799" s="103"/>
      <c r="K799" s="103"/>
      <c r="L799" s="103"/>
      <c r="M799" s="103"/>
      <c r="N799" s="103"/>
      <c r="O799" s="103"/>
      <c r="P799" s="103"/>
      <c r="Q799" s="103"/>
      <c r="R799" s="103"/>
      <c r="S799" s="127"/>
      <c r="T799" s="103"/>
      <c r="U799" s="103"/>
      <c r="V799" s="103"/>
      <c r="W799" s="103"/>
      <c r="X799" s="103"/>
      <c r="Y799" s="103"/>
      <c r="Z799" s="103"/>
      <c r="AA799" s="103"/>
      <c r="AB799" s="103"/>
      <c r="AC799" s="103"/>
    </row>
    <row r="800" spans="1:29" ht="14.25" x14ac:dyDescent="0.2">
      <c r="A800" s="103"/>
      <c r="B800" s="103"/>
      <c r="C800" s="103"/>
      <c r="D800" s="103"/>
      <c r="E800" s="103"/>
      <c r="F800" s="103"/>
      <c r="G800" s="103"/>
      <c r="H800" s="103"/>
      <c r="I800" s="103"/>
      <c r="J800" s="103"/>
      <c r="K800" s="103"/>
      <c r="L800" s="103"/>
      <c r="M800" s="103"/>
      <c r="N800" s="103"/>
      <c r="O800" s="103"/>
      <c r="P800" s="103"/>
      <c r="Q800" s="103"/>
      <c r="R800" s="103"/>
      <c r="S800" s="127"/>
      <c r="T800" s="103"/>
      <c r="U800" s="103"/>
      <c r="V800" s="103"/>
      <c r="W800" s="103"/>
      <c r="X800" s="103"/>
      <c r="Y800" s="103"/>
      <c r="Z800" s="103"/>
      <c r="AA800" s="103"/>
      <c r="AB800" s="103"/>
      <c r="AC800" s="103"/>
    </row>
    <row r="801" spans="1:29" ht="14.25" x14ac:dyDescent="0.2">
      <c r="A801" s="103"/>
      <c r="B801" s="103"/>
      <c r="C801" s="103"/>
      <c r="D801" s="103"/>
      <c r="E801" s="103"/>
      <c r="F801" s="103"/>
      <c r="G801" s="103"/>
      <c r="H801" s="103"/>
      <c r="I801" s="103"/>
      <c r="J801" s="103"/>
      <c r="K801" s="103"/>
      <c r="L801" s="103"/>
      <c r="M801" s="103"/>
      <c r="N801" s="103"/>
      <c r="O801" s="103"/>
      <c r="P801" s="103"/>
      <c r="Q801" s="103"/>
      <c r="R801" s="103"/>
      <c r="S801" s="127"/>
      <c r="T801" s="103"/>
      <c r="U801" s="103"/>
      <c r="V801" s="103"/>
      <c r="W801" s="103"/>
      <c r="X801" s="103"/>
      <c r="Y801" s="103"/>
      <c r="Z801" s="103"/>
      <c r="AA801" s="103"/>
      <c r="AB801" s="103"/>
      <c r="AC801" s="103"/>
    </row>
    <row r="802" spans="1:29" ht="14.25" x14ac:dyDescent="0.2">
      <c r="A802" s="103"/>
      <c r="B802" s="103"/>
      <c r="C802" s="103"/>
      <c r="D802" s="103"/>
      <c r="E802" s="103"/>
      <c r="F802" s="103"/>
      <c r="G802" s="103"/>
      <c r="H802" s="103"/>
      <c r="I802" s="103"/>
      <c r="J802" s="103"/>
      <c r="K802" s="103"/>
      <c r="L802" s="103"/>
      <c r="M802" s="103"/>
      <c r="N802" s="103"/>
      <c r="O802" s="103"/>
      <c r="P802" s="103"/>
      <c r="Q802" s="103"/>
      <c r="R802" s="103"/>
      <c r="S802" s="127"/>
      <c r="T802" s="103"/>
      <c r="U802" s="103"/>
      <c r="V802" s="103"/>
      <c r="W802" s="103"/>
      <c r="X802" s="103"/>
      <c r="Y802" s="103"/>
      <c r="Z802" s="103"/>
      <c r="AA802" s="103"/>
      <c r="AB802" s="103"/>
      <c r="AC802" s="103"/>
    </row>
    <row r="803" spans="1:29" ht="14.25" x14ac:dyDescent="0.2">
      <c r="A803" s="103"/>
      <c r="B803" s="103"/>
      <c r="C803" s="103"/>
      <c r="D803" s="103"/>
      <c r="E803" s="103"/>
      <c r="F803" s="103"/>
      <c r="G803" s="103"/>
      <c r="H803" s="103"/>
      <c r="I803" s="103"/>
      <c r="J803" s="103"/>
      <c r="K803" s="103"/>
      <c r="L803" s="103"/>
      <c r="M803" s="103"/>
      <c r="N803" s="103"/>
      <c r="O803" s="103"/>
      <c r="P803" s="103"/>
      <c r="Q803" s="103"/>
      <c r="R803" s="103"/>
      <c r="S803" s="127"/>
      <c r="T803" s="103"/>
      <c r="U803" s="103"/>
      <c r="V803" s="103"/>
      <c r="W803" s="103"/>
      <c r="X803" s="103"/>
      <c r="Y803" s="103"/>
      <c r="Z803" s="103"/>
      <c r="AA803" s="103"/>
      <c r="AB803" s="103"/>
      <c r="AC803" s="103"/>
    </row>
    <row r="804" spans="1:29" ht="14.25" x14ac:dyDescent="0.2">
      <c r="A804" s="103"/>
      <c r="B804" s="103"/>
      <c r="C804" s="103"/>
      <c r="D804" s="103"/>
      <c r="E804" s="103"/>
      <c r="F804" s="103"/>
      <c r="G804" s="103"/>
      <c r="H804" s="103"/>
      <c r="I804" s="103"/>
      <c r="J804" s="103"/>
      <c r="K804" s="103"/>
      <c r="L804" s="103"/>
      <c r="M804" s="103"/>
      <c r="N804" s="103"/>
      <c r="O804" s="103"/>
      <c r="P804" s="103"/>
      <c r="Q804" s="103"/>
      <c r="R804" s="103"/>
      <c r="S804" s="127"/>
      <c r="T804" s="103"/>
      <c r="U804" s="103"/>
      <c r="V804" s="103"/>
      <c r="W804" s="103"/>
      <c r="X804" s="103"/>
      <c r="Y804" s="103"/>
      <c r="Z804" s="103"/>
      <c r="AA804" s="103"/>
      <c r="AB804" s="103"/>
      <c r="AC804" s="103"/>
    </row>
    <row r="805" spans="1:29" ht="14.25" x14ac:dyDescent="0.2">
      <c r="A805" s="103"/>
      <c r="B805" s="103"/>
      <c r="C805" s="103"/>
      <c r="D805" s="103"/>
      <c r="E805" s="103"/>
      <c r="F805" s="103"/>
      <c r="G805" s="103"/>
      <c r="H805" s="103"/>
      <c r="I805" s="103"/>
      <c r="J805" s="103"/>
      <c r="K805" s="103"/>
      <c r="L805" s="103"/>
      <c r="M805" s="103"/>
      <c r="N805" s="103"/>
      <c r="O805" s="103"/>
      <c r="P805" s="103"/>
      <c r="Q805" s="103"/>
      <c r="R805" s="103"/>
      <c r="S805" s="127"/>
      <c r="T805" s="103"/>
      <c r="U805" s="103"/>
      <c r="V805" s="103"/>
      <c r="W805" s="103"/>
      <c r="X805" s="103"/>
      <c r="Y805" s="103"/>
      <c r="Z805" s="103"/>
      <c r="AA805" s="103"/>
      <c r="AB805" s="103"/>
      <c r="AC805" s="103"/>
    </row>
    <row r="806" spans="1:29" ht="14.25" x14ac:dyDescent="0.2">
      <c r="A806" s="103"/>
      <c r="B806" s="103"/>
      <c r="C806" s="103"/>
      <c r="D806" s="103"/>
      <c r="E806" s="103"/>
      <c r="F806" s="103"/>
      <c r="G806" s="103"/>
      <c r="H806" s="103"/>
      <c r="I806" s="103"/>
      <c r="J806" s="103"/>
      <c r="K806" s="103"/>
      <c r="L806" s="103"/>
      <c r="M806" s="103"/>
      <c r="N806" s="103"/>
      <c r="O806" s="103"/>
      <c r="P806" s="103"/>
      <c r="Q806" s="103"/>
      <c r="R806" s="103"/>
      <c r="S806" s="127"/>
      <c r="T806" s="103"/>
      <c r="U806" s="103"/>
      <c r="V806" s="103"/>
      <c r="W806" s="103"/>
      <c r="X806" s="103"/>
      <c r="Y806" s="103"/>
      <c r="Z806" s="103"/>
      <c r="AA806" s="103"/>
      <c r="AB806" s="103"/>
      <c r="AC806" s="103"/>
    </row>
    <row r="807" spans="1:29" ht="14.25" x14ac:dyDescent="0.2">
      <c r="A807" s="103"/>
      <c r="B807" s="103"/>
      <c r="C807" s="103"/>
      <c r="D807" s="103"/>
      <c r="E807" s="103"/>
      <c r="F807" s="103"/>
      <c r="G807" s="103"/>
      <c r="H807" s="103"/>
      <c r="I807" s="103"/>
      <c r="J807" s="103"/>
      <c r="K807" s="103"/>
      <c r="L807" s="103"/>
      <c r="M807" s="103"/>
      <c r="N807" s="103"/>
      <c r="O807" s="103"/>
      <c r="P807" s="103"/>
      <c r="Q807" s="103"/>
      <c r="R807" s="103"/>
      <c r="S807" s="127"/>
      <c r="T807" s="103"/>
      <c r="U807" s="103"/>
      <c r="V807" s="103"/>
      <c r="W807" s="103"/>
      <c r="X807" s="103"/>
      <c r="Y807" s="103"/>
      <c r="Z807" s="103"/>
      <c r="AA807" s="103"/>
      <c r="AB807" s="103"/>
      <c r="AC807" s="103"/>
    </row>
    <row r="808" spans="1:29" ht="14.25" x14ac:dyDescent="0.2">
      <c r="A808" s="103"/>
      <c r="B808" s="103"/>
      <c r="C808" s="103"/>
      <c r="D808" s="103"/>
      <c r="E808" s="103"/>
      <c r="F808" s="103"/>
      <c r="G808" s="103"/>
      <c r="H808" s="103"/>
      <c r="I808" s="103"/>
      <c r="J808" s="103"/>
      <c r="K808" s="103"/>
      <c r="L808" s="103"/>
      <c r="M808" s="103"/>
      <c r="N808" s="103"/>
      <c r="O808" s="103"/>
      <c r="P808" s="103"/>
      <c r="Q808" s="103"/>
      <c r="R808" s="103"/>
      <c r="S808" s="127"/>
      <c r="T808" s="103"/>
      <c r="U808" s="103"/>
      <c r="V808" s="103"/>
      <c r="W808" s="103"/>
      <c r="X808" s="103"/>
      <c r="Y808" s="103"/>
      <c r="Z808" s="103"/>
      <c r="AA808" s="103"/>
      <c r="AB808" s="103"/>
      <c r="AC808" s="103"/>
    </row>
    <row r="809" spans="1:29" ht="14.25" x14ac:dyDescent="0.2">
      <c r="A809" s="103"/>
      <c r="B809" s="103"/>
      <c r="C809" s="103"/>
      <c r="D809" s="103"/>
      <c r="E809" s="103"/>
      <c r="F809" s="103"/>
      <c r="G809" s="103"/>
      <c r="H809" s="103"/>
      <c r="I809" s="103"/>
      <c r="J809" s="103"/>
      <c r="K809" s="103"/>
      <c r="L809" s="103"/>
      <c r="M809" s="103"/>
      <c r="N809" s="103"/>
      <c r="O809" s="103"/>
      <c r="P809" s="103"/>
      <c r="Q809" s="103"/>
      <c r="R809" s="103"/>
      <c r="S809" s="127"/>
      <c r="T809" s="103"/>
      <c r="U809" s="103"/>
      <c r="V809" s="103"/>
      <c r="W809" s="103"/>
      <c r="X809" s="103"/>
      <c r="Y809" s="103"/>
      <c r="Z809" s="103"/>
      <c r="AA809" s="103"/>
      <c r="AB809" s="103"/>
      <c r="AC809" s="103"/>
    </row>
    <row r="810" spans="1:29" ht="14.25" x14ac:dyDescent="0.2">
      <c r="A810" s="103"/>
      <c r="B810" s="103"/>
      <c r="C810" s="103"/>
      <c r="D810" s="103"/>
      <c r="E810" s="103"/>
      <c r="F810" s="103"/>
      <c r="G810" s="103"/>
      <c r="H810" s="103"/>
      <c r="I810" s="103"/>
      <c r="J810" s="103"/>
      <c r="K810" s="103"/>
      <c r="L810" s="103"/>
      <c r="M810" s="103"/>
      <c r="N810" s="103"/>
      <c r="O810" s="103"/>
      <c r="P810" s="103"/>
      <c r="Q810" s="103"/>
      <c r="R810" s="103"/>
      <c r="S810" s="127"/>
      <c r="T810" s="103"/>
      <c r="U810" s="103"/>
      <c r="V810" s="103"/>
      <c r="W810" s="103"/>
      <c r="X810" s="103"/>
      <c r="Y810" s="103"/>
      <c r="Z810" s="103"/>
      <c r="AA810" s="103"/>
      <c r="AB810" s="103"/>
      <c r="AC810" s="103"/>
    </row>
    <row r="811" spans="1:29" ht="14.25" x14ac:dyDescent="0.2">
      <c r="A811" s="103"/>
      <c r="B811" s="103"/>
      <c r="C811" s="103"/>
      <c r="D811" s="103"/>
      <c r="E811" s="103"/>
      <c r="F811" s="103"/>
      <c r="G811" s="103"/>
      <c r="H811" s="103"/>
      <c r="I811" s="103"/>
      <c r="J811" s="103"/>
      <c r="K811" s="103"/>
      <c r="L811" s="103"/>
      <c r="M811" s="103"/>
      <c r="N811" s="103"/>
      <c r="O811" s="103"/>
      <c r="P811" s="103"/>
      <c r="Q811" s="103"/>
      <c r="R811" s="103"/>
      <c r="S811" s="127"/>
      <c r="T811" s="103"/>
      <c r="U811" s="103"/>
      <c r="V811" s="103"/>
      <c r="W811" s="103"/>
      <c r="X811" s="103"/>
      <c r="Y811" s="103"/>
      <c r="Z811" s="103"/>
      <c r="AA811" s="103"/>
      <c r="AB811" s="103"/>
      <c r="AC811" s="103"/>
    </row>
    <row r="812" spans="1:29" ht="14.25" x14ac:dyDescent="0.2">
      <c r="A812" s="103"/>
      <c r="B812" s="103"/>
      <c r="C812" s="103"/>
      <c r="D812" s="103"/>
      <c r="E812" s="103"/>
      <c r="F812" s="103"/>
      <c r="G812" s="103"/>
      <c r="H812" s="103"/>
      <c r="I812" s="103"/>
      <c r="J812" s="103"/>
      <c r="K812" s="103"/>
      <c r="L812" s="103"/>
      <c r="M812" s="103"/>
      <c r="N812" s="103"/>
      <c r="O812" s="103"/>
      <c r="P812" s="103"/>
      <c r="Q812" s="103"/>
      <c r="R812" s="103"/>
      <c r="S812" s="127"/>
      <c r="T812" s="103"/>
      <c r="U812" s="103"/>
      <c r="V812" s="103"/>
      <c r="W812" s="103"/>
      <c r="X812" s="103"/>
      <c r="Y812" s="103"/>
      <c r="Z812" s="103"/>
      <c r="AA812" s="103"/>
      <c r="AB812" s="103"/>
      <c r="AC812" s="103"/>
    </row>
    <row r="813" spans="1:29" ht="14.25" x14ac:dyDescent="0.2">
      <c r="A813" s="103"/>
      <c r="B813" s="103"/>
      <c r="C813" s="103"/>
      <c r="D813" s="103"/>
      <c r="E813" s="103"/>
      <c r="F813" s="103"/>
      <c r="G813" s="103"/>
      <c r="H813" s="103"/>
      <c r="I813" s="103"/>
      <c r="J813" s="103"/>
      <c r="K813" s="103"/>
      <c r="L813" s="103"/>
      <c r="M813" s="103"/>
      <c r="N813" s="103"/>
      <c r="O813" s="103"/>
      <c r="P813" s="103"/>
      <c r="Q813" s="103"/>
      <c r="R813" s="103"/>
      <c r="S813" s="127"/>
      <c r="T813" s="103"/>
      <c r="U813" s="103"/>
      <c r="V813" s="103"/>
      <c r="W813" s="103"/>
      <c r="X813" s="103"/>
      <c r="Y813" s="103"/>
      <c r="Z813" s="103"/>
      <c r="AA813" s="103"/>
      <c r="AB813" s="103"/>
      <c r="AC813" s="103"/>
    </row>
    <row r="814" spans="1:29" ht="14.25" x14ac:dyDescent="0.2">
      <c r="A814" s="103"/>
      <c r="B814" s="103"/>
      <c r="C814" s="103"/>
      <c r="D814" s="103"/>
      <c r="E814" s="103"/>
      <c r="F814" s="103"/>
      <c r="G814" s="103"/>
      <c r="H814" s="103"/>
      <c r="I814" s="103"/>
      <c r="J814" s="103"/>
      <c r="K814" s="103"/>
      <c r="L814" s="103"/>
      <c r="M814" s="103"/>
      <c r="N814" s="103"/>
      <c r="O814" s="103"/>
      <c r="P814" s="103"/>
      <c r="Q814" s="103"/>
      <c r="R814" s="103"/>
      <c r="S814" s="127"/>
      <c r="T814" s="103"/>
      <c r="U814" s="103"/>
      <c r="V814" s="103"/>
      <c r="W814" s="103"/>
      <c r="X814" s="103"/>
      <c r="Y814" s="103"/>
      <c r="Z814" s="103"/>
      <c r="AA814" s="103"/>
      <c r="AB814" s="103"/>
      <c r="AC814" s="103"/>
    </row>
    <row r="815" spans="1:29" ht="14.25" x14ac:dyDescent="0.2">
      <c r="A815" s="103"/>
      <c r="B815" s="103"/>
      <c r="C815" s="103"/>
      <c r="D815" s="103"/>
      <c r="E815" s="103"/>
      <c r="F815" s="103"/>
      <c r="G815" s="103"/>
      <c r="H815" s="103"/>
      <c r="I815" s="103"/>
      <c r="J815" s="103"/>
      <c r="K815" s="103"/>
      <c r="L815" s="103"/>
      <c r="M815" s="103"/>
      <c r="N815" s="103"/>
      <c r="O815" s="103"/>
      <c r="P815" s="103"/>
      <c r="Q815" s="103"/>
      <c r="R815" s="103"/>
      <c r="S815" s="127"/>
      <c r="T815" s="103"/>
      <c r="U815" s="103"/>
      <c r="V815" s="103"/>
      <c r="W815" s="103"/>
      <c r="X815" s="103"/>
      <c r="Y815" s="103"/>
      <c r="Z815" s="103"/>
      <c r="AA815" s="103"/>
      <c r="AB815" s="103"/>
      <c r="AC815" s="103"/>
    </row>
    <row r="816" spans="1:29" ht="14.25" x14ac:dyDescent="0.2">
      <c r="A816" s="103"/>
      <c r="B816" s="103"/>
      <c r="C816" s="103"/>
      <c r="D816" s="103"/>
      <c r="E816" s="103"/>
      <c r="F816" s="103"/>
      <c r="G816" s="103"/>
      <c r="H816" s="103"/>
      <c r="I816" s="103"/>
      <c r="J816" s="103"/>
      <c r="K816" s="103"/>
      <c r="L816" s="103"/>
      <c r="M816" s="103"/>
      <c r="N816" s="103"/>
      <c r="O816" s="103"/>
      <c r="P816" s="103"/>
      <c r="Q816" s="103"/>
      <c r="R816" s="103"/>
      <c r="S816" s="127"/>
      <c r="T816" s="103"/>
      <c r="U816" s="103"/>
      <c r="V816" s="103"/>
      <c r="W816" s="103"/>
      <c r="X816" s="103"/>
      <c r="Y816" s="103"/>
      <c r="Z816" s="103"/>
      <c r="AA816" s="103"/>
      <c r="AB816" s="103"/>
      <c r="AC816" s="103"/>
    </row>
    <row r="817" spans="1:29" ht="14.25" x14ac:dyDescent="0.2">
      <c r="A817" s="103"/>
      <c r="B817" s="103"/>
      <c r="C817" s="103"/>
      <c r="D817" s="103"/>
      <c r="E817" s="103"/>
      <c r="F817" s="103"/>
      <c r="G817" s="103"/>
      <c r="H817" s="103"/>
      <c r="I817" s="103"/>
      <c r="J817" s="103"/>
      <c r="K817" s="103"/>
      <c r="L817" s="103"/>
      <c r="M817" s="103"/>
      <c r="N817" s="103"/>
      <c r="O817" s="103"/>
      <c r="P817" s="103"/>
      <c r="Q817" s="103"/>
      <c r="R817" s="103"/>
      <c r="S817" s="127"/>
      <c r="T817" s="103"/>
      <c r="U817" s="103"/>
      <c r="V817" s="103"/>
      <c r="W817" s="103"/>
      <c r="X817" s="103"/>
      <c r="Y817" s="103"/>
      <c r="Z817" s="103"/>
      <c r="AA817" s="103"/>
      <c r="AB817" s="103"/>
      <c r="AC817" s="103"/>
    </row>
    <row r="818" spans="1:29" ht="14.25" x14ac:dyDescent="0.2">
      <c r="A818" s="103"/>
      <c r="B818" s="103"/>
      <c r="C818" s="103"/>
      <c r="D818" s="103"/>
      <c r="E818" s="103"/>
      <c r="F818" s="103"/>
      <c r="G818" s="103"/>
      <c r="H818" s="103"/>
      <c r="I818" s="103"/>
      <c r="J818" s="103"/>
      <c r="K818" s="103"/>
      <c r="L818" s="103"/>
      <c r="M818" s="103"/>
      <c r="N818" s="103"/>
      <c r="O818" s="103"/>
      <c r="P818" s="103"/>
      <c r="Q818" s="103"/>
      <c r="R818" s="103"/>
      <c r="S818" s="127"/>
      <c r="T818" s="103"/>
      <c r="U818" s="103"/>
      <c r="V818" s="103"/>
      <c r="W818" s="103"/>
      <c r="X818" s="103"/>
      <c r="Y818" s="103"/>
      <c r="Z818" s="103"/>
      <c r="AA818" s="103"/>
      <c r="AB818" s="103"/>
      <c r="AC818" s="103"/>
    </row>
    <row r="819" spans="1:29" ht="14.25" x14ac:dyDescent="0.2">
      <c r="A819" s="103"/>
      <c r="B819" s="103"/>
      <c r="C819" s="103"/>
      <c r="D819" s="103"/>
      <c r="E819" s="103"/>
      <c r="F819" s="103"/>
      <c r="G819" s="103"/>
      <c r="H819" s="103"/>
      <c r="I819" s="103"/>
      <c r="J819" s="103"/>
      <c r="K819" s="103"/>
      <c r="L819" s="103"/>
      <c r="M819" s="103"/>
      <c r="N819" s="103"/>
      <c r="O819" s="103"/>
      <c r="P819" s="103"/>
      <c r="Q819" s="103"/>
      <c r="R819" s="103"/>
      <c r="S819" s="127"/>
      <c r="T819" s="103"/>
      <c r="U819" s="103"/>
      <c r="V819" s="103"/>
      <c r="W819" s="103"/>
      <c r="X819" s="103"/>
      <c r="Y819" s="103"/>
      <c r="Z819" s="103"/>
      <c r="AA819" s="103"/>
      <c r="AB819" s="103"/>
      <c r="AC819" s="103"/>
    </row>
    <row r="820" spans="1:29" ht="14.25" x14ac:dyDescent="0.2">
      <c r="A820" s="103"/>
      <c r="B820" s="103"/>
      <c r="C820" s="103"/>
      <c r="D820" s="103"/>
      <c r="E820" s="103"/>
      <c r="F820" s="103"/>
      <c r="G820" s="103"/>
      <c r="H820" s="103"/>
      <c r="I820" s="103"/>
      <c r="J820" s="103"/>
      <c r="K820" s="103"/>
      <c r="L820" s="103"/>
      <c r="M820" s="103"/>
      <c r="N820" s="103"/>
      <c r="O820" s="103"/>
      <c r="P820" s="103"/>
      <c r="Q820" s="103"/>
      <c r="R820" s="103"/>
      <c r="S820" s="127"/>
      <c r="T820" s="103"/>
      <c r="U820" s="103"/>
      <c r="V820" s="103"/>
      <c r="W820" s="103"/>
      <c r="X820" s="103"/>
      <c r="Y820" s="103"/>
      <c r="Z820" s="103"/>
      <c r="AA820" s="103"/>
      <c r="AB820" s="103"/>
      <c r="AC820" s="103"/>
    </row>
    <row r="821" spans="1:29" ht="14.25" x14ac:dyDescent="0.2">
      <c r="A821" s="103"/>
      <c r="B821" s="103"/>
      <c r="C821" s="103"/>
      <c r="D821" s="103"/>
      <c r="E821" s="103"/>
      <c r="F821" s="103"/>
      <c r="G821" s="103"/>
      <c r="H821" s="103"/>
      <c r="I821" s="103"/>
      <c r="J821" s="103"/>
      <c r="K821" s="103"/>
      <c r="L821" s="103"/>
      <c r="M821" s="103"/>
      <c r="N821" s="103"/>
      <c r="O821" s="103"/>
      <c r="P821" s="103"/>
      <c r="Q821" s="103"/>
      <c r="R821" s="103"/>
      <c r="S821" s="127"/>
      <c r="T821" s="103"/>
      <c r="U821" s="103"/>
      <c r="V821" s="103"/>
      <c r="W821" s="103"/>
      <c r="X821" s="103"/>
      <c r="Y821" s="103"/>
      <c r="Z821" s="103"/>
      <c r="AA821" s="103"/>
      <c r="AB821" s="103"/>
      <c r="AC821" s="103"/>
    </row>
    <row r="822" spans="1:29" ht="14.25" x14ac:dyDescent="0.2">
      <c r="A822" s="103"/>
      <c r="B822" s="103"/>
      <c r="C822" s="103"/>
      <c r="D822" s="103"/>
      <c r="E822" s="103"/>
      <c r="F822" s="103"/>
      <c r="G822" s="103"/>
      <c r="H822" s="103"/>
      <c r="I822" s="103"/>
      <c r="J822" s="103"/>
      <c r="K822" s="103"/>
      <c r="L822" s="103"/>
      <c r="M822" s="103"/>
      <c r="N822" s="103"/>
      <c r="O822" s="103"/>
      <c r="P822" s="103"/>
      <c r="Q822" s="103"/>
      <c r="R822" s="103"/>
      <c r="S822" s="127"/>
      <c r="T822" s="103"/>
      <c r="U822" s="103"/>
      <c r="V822" s="103"/>
      <c r="W822" s="103"/>
      <c r="X822" s="103"/>
      <c r="Y822" s="103"/>
      <c r="Z822" s="103"/>
      <c r="AA822" s="103"/>
      <c r="AB822" s="103"/>
      <c r="AC822" s="103"/>
    </row>
    <row r="823" spans="1:29" ht="14.25" x14ac:dyDescent="0.2">
      <c r="A823" s="103"/>
      <c r="B823" s="103"/>
      <c r="C823" s="103"/>
      <c r="D823" s="103"/>
      <c r="E823" s="103"/>
      <c r="F823" s="103"/>
      <c r="G823" s="103"/>
      <c r="H823" s="103"/>
      <c r="I823" s="103"/>
      <c r="J823" s="103"/>
      <c r="K823" s="103"/>
      <c r="L823" s="103"/>
      <c r="M823" s="103"/>
      <c r="N823" s="103"/>
      <c r="O823" s="103"/>
      <c r="P823" s="103"/>
      <c r="Q823" s="103"/>
      <c r="R823" s="103"/>
      <c r="S823" s="127"/>
      <c r="T823" s="103"/>
      <c r="U823" s="103"/>
      <c r="V823" s="103"/>
      <c r="W823" s="103"/>
      <c r="X823" s="103"/>
      <c r="Y823" s="103"/>
      <c r="Z823" s="103"/>
      <c r="AA823" s="103"/>
      <c r="AB823" s="103"/>
      <c r="AC823" s="103"/>
    </row>
    <row r="824" spans="1:29" ht="14.25" x14ac:dyDescent="0.2">
      <c r="A824" s="103"/>
      <c r="B824" s="103"/>
      <c r="C824" s="103"/>
      <c r="D824" s="103"/>
      <c r="E824" s="103"/>
      <c r="F824" s="103"/>
      <c r="G824" s="103"/>
      <c r="H824" s="103"/>
      <c r="I824" s="103"/>
      <c r="J824" s="103"/>
      <c r="K824" s="103"/>
      <c r="L824" s="103"/>
      <c r="M824" s="103"/>
      <c r="N824" s="103"/>
      <c r="O824" s="103"/>
      <c r="P824" s="103"/>
      <c r="Q824" s="103"/>
      <c r="R824" s="103"/>
      <c r="S824" s="127"/>
      <c r="T824" s="103"/>
      <c r="U824" s="103"/>
      <c r="V824" s="103"/>
      <c r="W824" s="103"/>
      <c r="X824" s="103"/>
      <c r="Y824" s="103"/>
      <c r="Z824" s="103"/>
      <c r="AA824" s="103"/>
      <c r="AB824" s="103"/>
      <c r="AC824" s="103"/>
    </row>
    <row r="825" spans="1:29" ht="14.25" x14ac:dyDescent="0.2">
      <c r="A825" s="103"/>
      <c r="B825" s="103"/>
      <c r="C825" s="103"/>
      <c r="D825" s="103"/>
      <c r="E825" s="103"/>
      <c r="F825" s="103"/>
      <c r="G825" s="103"/>
      <c r="H825" s="103"/>
      <c r="I825" s="103"/>
      <c r="J825" s="103"/>
      <c r="K825" s="103"/>
      <c r="L825" s="103"/>
      <c r="M825" s="103"/>
      <c r="N825" s="103"/>
      <c r="O825" s="103"/>
      <c r="P825" s="103"/>
      <c r="Q825" s="103"/>
      <c r="R825" s="103"/>
      <c r="S825" s="127"/>
      <c r="T825" s="103"/>
      <c r="U825" s="103"/>
      <c r="V825" s="103"/>
      <c r="W825" s="103"/>
      <c r="X825" s="103"/>
      <c r="Y825" s="103"/>
      <c r="Z825" s="103"/>
      <c r="AA825" s="103"/>
      <c r="AB825" s="103"/>
      <c r="AC825" s="103"/>
    </row>
    <row r="826" spans="1:29" ht="14.25" x14ac:dyDescent="0.2">
      <c r="A826" s="103"/>
      <c r="B826" s="103"/>
      <c r="C826" s="103"/>
      <c r="D826" s="103"/>
      <c r="E826" s="103"/>
      <c r="F826" s="103"/>
      <c r="G826" s="103"/>
      <c r="H826" s="103"/>
      <c r="I826" s="103"/>
      <c r="J826" s="103"/>
      <c r="K826" s="103"/>
      <c r="L826" s="103"/>
      <c r="M826" s="103"/>
      <c r="N826" s="103"/>
      <c r="O826" s="103"/>
      <c r="P826" s="103"/>
      <c r="Q826" s="103"/>
      <c r="R826" s="103"/>
      <c r="S826" s="127"/>
      <c r="T826" s="103"/>
      <c r="U826" s="103"/>
      <c r="V826" s="103"/>
      <c r="W826" s="103"/>
      <c r="X826" s="103"/>
      <c r="Y826" s="103"/>
      <c r="Z826" s="103"/>
      <c r="AA826" s="103"/>
      <c r="AB826" s="103"/>
      <c r="AC826" s="103"/>
    </row>
    <row r="827" spans="1:29" ht="14.25" x14ac:dyDescent="0.2">
      <c r="A827" s="103"/>
      <c r="B827" s="103"/>
      <c r="C827" s="103"/>
      <c r="D827" s="103"/>
      <c r="E827" s="103"/>
      <c r="F827" s="103"/>
      <c r="G827" s="103"/>
      <c r="H827" s="103"/>
      <c r="I827" s="103"/>
      <c r="J827" s="103"/>
      <c r="K827" s="103"/>
      <c r="L827" s="103"/>
      <c r="M827" s="103"/>
      <c r="N827" s="103"/>
      <c r="O827" s="103"/>
      <c r="P827" s="103"/>
      <c r="Q827" s="103"/>
      <c r="R827" s="103"/>
      <c r="S827" s="127"/>
      <c r="T827" s="103"/>
      <c r="U827" s="103"/>
      <c r="V827" s="103"/>
      <c r="W827" s="103"/>
      <c r="X827" s="103"/>
      <c r="Y827" s="103"/>
      <c r="Z827" s="103"/>
      <c r="AA827" s="103"/>
      <c r="AB827" s="103"/>
      <c r="AC827" s="103"/>
    </row>
    <row r="828" spans="1:29" ht="14.25" x14ac:dyDescent="0.2">
      <c r="A828" s="103"/>
      <c r="B828" s="103"/>
      <c r="C828" s="103"/>
      <c r="D828" s="103"/>
      <c r="E828" s="103"/>
      <c r="F828" s="103"/>
      <c r="G828" s="103"/>
      <c r="H828" s="103"/>
      <c r="I828" s="103"/>
      <c r="J828" s="103"/>
      <c r="K828" s="103"/>
      <c r="L828" s="103"/>
      <c r="M828" s="103"/>
      <c r="N828" s="103"/>
      <c r="O828" s="103"/>
      <c r="P828" s="103"/>
      <c r="Q828" s="103"/>
      <c r="R828" s="103"/>
      <c r="S828" s="127"/>
      <c r="T828" s="103"/>
      <c r="U828" s="103"/>
      <c r="V828" s="103"/>
      <c r="W828" s="103"/>
      <c r="X828" s="103"/>
      <c r="Y828" s="103"/>
      <c r="Z828" s="103"/>
      <c r="AA828" s="103"/>
      <c r="AB828" s="103"/>
      <c r="AC828" s="103"/>
    </row>
    <row r="829" spans="1:29" ht="14.25" x14ac:dyDescent="0.2">
      <c r="A829" s="103"/>
      <c r="B829" s="103"/>
      <c r="C829" s="103"/>
      <c r="D829" s="103"/>
      <c r="E829" s="103"/>
      <c r="F829" s="103"/>
      <c r="G829" s="103"/>
      <c r="H829" s="103"/>
      <c r="I829" s="103"/>
      <c r="J829" s="103"/>
      <c r="K829" s="103"/>
      <c r="L829" s="103"/>
      <c r="M829" s="103"/>
      <c r="N829" s="103"/>
      <c r="O829" s="103"/>
      <c r="P829" s="103"/>
      <c r="Q829" s="103"/>
      <c r="R829" s="103"/>
      <c r="S829" s="127"/>
      <c r="T829" s="103"/>
      <c r="U829" s="103"/>
      <c r="V829" s="103"/>
      <c r="W829" s="103"/>
      <c r="X829" s="103"/>
      <c r="Y829" s="103"/>
      <c r="Z829" s="103"/>
      <c r="AA829" s="103"/>
      <c r="AB829" s="103"/>
      <c r="AC829" s="103"/>
    </row>
    <row r="830" spans="1:29" ht="14.25" x14ac:dyDescent="0.2">
      <c r="A830" s="103"/>
      <c r="B830" s="103"/>
      <c r="C830" s="103"/>
      <c r="D830" s="103"/>
      <c r="E830" s="103"/>
      <c r="F830" s="103"/>
      <c r="G830" s="103"/>
      <c r="H830" s="103"/>
      <c r="I830" s="103"/>
      <c r="J830" s="103"/>
      <c r="K830" s="103"/>
      <c r="L830" s="103"/>
      <c r="M830" s="103"/>
      <c r="N830" s="103"/>
      <c r="O830" s="103"/>
      <c r="P830" s="103"/>
      <c r="Q830" s="103"/>
      <c r="R830" s="103"/>
      <c r="S830" s="127"/>
      <c r="T830" s="103"/>
      <c r="U830" s="103"/>
      <c r="V830" s="103"/>
      <c r="W830" s="103"/>
      <c r="X830" s="103"/>
      <c r="Y830" s="103"/>
      <c r="Z830" s="103"/>
      <c r="AA830" s="103"/>
      <c r="AB830" s="103"/>
      <c r="AC830" s="103"/>
    </row>
    <row r="831" spans="1:29" ht="14.25" x14ac:dyDescent="0.2">
      <c r="A831" s="103"/>
      <c r="B831" s="103"/>
      <c r="C831" s="103"/>
      <c r="D831" s="103"/>
      <c r="E831" s="103"/>
      <c r="F831" s="103"/>
      <c r="G831" s="103"/>
      <c r="H831" s="103"/>
      <c r="I831" s="103"/>
      <c r="J831" s="103"/>
      <c r="K831" s="103"/>
      <c r="L831" s="103"/>
      <c r="M831" s="103"/>
      <c r="N831" s="103"/>
      <c r="O831" s="103"/>
      <c r="P831" s="103"/>
      <c r="Q831" s="103"/>
      <c r="R831" s="103"/>
      <c r="S831" s="127"/>
      <c r="T831" s="103"/>
      <c r="U831" s="103"/>
      <c r="V831" s="103"/>
      <c r="W831" s="103"/>
      <c r="X831" s="103"/>
      <c r="Y831" s="103"/>
      <c r="Z831" s="103"/>
      <c r="AA831" s="103"/>
      <c r="AB831" s="103"/>
      <c r="AC831" s="103"/>
    </row>
    <row r="832" spans="1:29" ht="14.25" x14ac:dyDescent="0.2">
      <c r="A832" s="103"/>
      <c r="B832" s="103"/>
      <c r="C832" s="103"/>
      <c r="D832" s="103"/>
      <c r="E832" s="103"/>
      <c r="F832" s="103"/>
      <c r="G832" s="103"/>
      <c r="H832" s="103"/>
      <c r="I832" s="103"/>
      <c r="J832" s="103"/>
      <c r="K832" s="103"/>
      <c r="L832" s="103"/>
      <c r="M832" s="103"/>
      <c r="N832" s="103"/>
      <c r="O832" s="103"/>
      <c r="P832" s="103"/>
      <c r="Q832" s="103"/>
      <c r="R832" s="103"/>
      <c r="S832" s="127"/>
      <c r="T832" s="103"/>
      <c r="U832" s="103"/>
      <c r="V832" s="103"/>
      <c r="W832" s="103"/>
      <c r="X832" s="103"/>
      <c r="Y832" s="103"/>
      <c r="Z832" s="103"/>
      <c r="AA832" s="103"/>
      <c r="AB832" s="103"/>
      <c r="AC832" s="103"/>
    </row>
    <row r="833" spans="1:29" ht="14.25" x14ac:dyDescent="0.2">
      <c r="A833" s="103"/>
      <c r="B833" s="103"/>
      <c r="C833" s="103"/>
      <c r="D833" s="103"/>
      <c r="E833" s="103"/>
      <c r="F833" s="103"/>
      <c r="G833" s="103"/>
      <c r="H833" s="103"/>
      <c r="I833" s="103"/>
      <c r="J833" s="103"/>
      <c r="K833" s="103"/>
      <c r="L833" s="103"/>
      <c r="M833" s="103"/>
      <c r="N833" s="103"/>
      <c r="O833" s="103"/>
      <c r="P833" s="103"/>
      <c r="Q833" s="103"/>
      <c r="R833" s="103"/>
      <c r="S833" s="127"/>
      <c r="T833" s="103"/>
      <c r="U833" s="103"/>
      <c r="V833" s="103"/>
      <c r="W833" s="103"/>
      <c r="X833" s="103"/>
      <c r="Y833" s="103"/>
      <c r="Z833" s="103"/>
      <c r="AA833" s="103"/>
      <c r="AB833" s="103"/>
      <c r="AC833" s="103"/>
    </row>
    <row r="834" spans="1:29" ht="14.25" x14ac:dyDescent="0.2">
      <c r="A834" s="103"/>
      <c r="B834" s="103"/>
      <c r="C834" s="103"/>
      <c r="D834" s="103"/>
      <c r="E834" s="103"/>
      <c r="F834" s="103"/>
      <c r="G834" s="103"/>
      <c r="H834" s="103"/>
      <c r="I834" s="103"/>
      <c r="J834" s="103"/>
      <c r="K834" s="103"/>
      <c r="L834" s="103"/>
      <c r="M834" s="103"/>
      <c r="N834" s="103"/>
      <c r="O834" s="103"/>
      <c r="P834" s="103"/>
      <c r="Q834" s="103"/>
      <c r="R834" s="103"/>
      <c r="S834" s="127"/>
      <c r="T834" s="103"/>
      <c r="U834" s="103"/>
      <c r="V834" s="103"/>
      <c r="W834" s="103"/>
      <c r="X834" s="103"/>
      <c r="Y834" s="103"/>
      <c r="Z834" s="103"/>
      <c r="AA834" s="103"/>
      <c r="AB834" s="103"/>
      <c r="AC834" s="103"/>
    </row>
    <row r="835" spans="1:29" ht="14.25" x14ac:dyDescent="0.2">
      <c r="A835" s="103"/>
      <c r="B835" s="103"/>
      <c r="C835" s="103"/>
      <c r="D835" s="103"/>
      <c r="E835" s="103"/>
      <c r="F835" s="103"/>
      <c r="G835" s="103"/>
      <c r="H835" s="103"/>
      <c r="I835" s="103"/>
      <c r="J835" s="103"/>
      <c r="K835" s="103"/>
      <c r="L835" s="103"/>
      <c r="M835" s="103"/>
      <c r="N835" s="103"/>
      <c r="O835" s="103"/>
      <c r="P835" s="103"/>
      <c r="Q835" s="103"/>
      <c r="R835" s="103"/>
      <c r="S835" s="127"/>
      <c r="T835" s="103"/>
      <c r="U835" s="103"/>
      <c r="V835" s="103"/>
      <c r="W835" s="103"/>
      <c r="X835" s="103"/>
      <c r="Y835" s="103"/>
      <c r="Z835" s="103"/>
      <c r="AA835" s="103"/>
      <c r="AB835" s="103"/>
      <c r="AC835" s="103"/>
    </row>
    <row r="836" spans="1:29" ht="14.25" x14ac:dyDescent="0.2">
      <c r="A836" s="103"/>
      <c r="B836" s="103"/>
      <c r="C836" s="103"/>
      <c r="D836" s="103"/>
      <c r="E836" s="103"/>
      <c r="F836" s="103"/>
      <c r="G836" s="103"/>
      <c r="H836" s="103"/>
      <c r="I836" s="103"/>
      <c r="J836" s="103"/>
      <c r="K836" s="103"/>
      <c r="L836" s="103"/>
      <c r="M836" s="103"/>
      <c r="N836" s="103"/>
      <c r="O836" s="103"/>
      <c r="P836" s="103"/>
      <c r="Q836" s="103"/>
      <c r="R836" s="103"/>
      <c r="S836" s="127"/>
      <c r="T836" s="103"/>
      <c r="U836" s="103"/>
      <c r="V836" s="103"/>
      <c r="W836" s="103"/>
      <c r="X836" s="103"/>
      <c r="Y836" s="103"/>
      <c r="Z836" s="103"/>
      <c r="AA836" s="103"/>
      <c r="AB836" s="103"/>
      <c r="AC836" s="103"/>
    </row>
    <row r="837" spans="1:29" ht="14.25" x14ac:dyDescent="0.2">
      <c r="A837" s="103"/>
      <c r="B837" s="103"/>
      <c r="C837" s="103"/>
      <c r="D837" s="103"/>
      <c r="E837" s="103"/>
      <c r="F837" s="103"/>
      <c r="G837" s="103"/>
      <c r="H837" s="103"/>
      <c r="I837" s="103"/>
      <c r="J837" s="103"/>
      <c r="K837" s="103"/>
      <c r="L837" s="103"/>
      <c r="M837" s="103"/>
      <c r="N837" s="103"/>
      <c r="O837" s="103"/>
      <c r="P837" s="103"/>
      <c r="Q837" s="103"/>
      <c r="R837" s="103"/>
      <c r="S837" s="127"/>
      <c r="T837" s="103"/>
      <c r="U837" s="103"/>
      <c r="V837" s="103"/>
      <c r="W837" s="103"/>
      <c r="X837" s="103"/>
      <c r="Y837" s="103"/>
      <c r="Z837" s="103"/>
      <c r="AA837" s="103"/>
      <c r="AB837" s="103"/>
      <c r="AC837" s="103"/>
    </row>
    <row r="838" spans="1:29" ht="14.25" x14ac:dyDescent="0.2">
      <c r="A838" s="103"/>
      <c r="B838" s="103"/>
      <c r="C838" s="103"/>
      <c r="D838" s="103"/>
      <c r="E838" s="103"/>
      <c r="F838" s="103"/>
      <c r="G838" s="103"/>
      <c r="H838" s="103"/>
      <c r="I838" s="103"/>
      <c r="J838" s="103"/>
      <c r="K838" s="103"/>
      <c r="L838" s="103"/>
      <c r="M838" s="103"/>
      <c r="N838" s="103"/>
      <c r="O838" s="103"/>
      <c r="P838" s="103"/>
      <c r="Q838" s="103"/>
      <c r="R838" s="103"/>
      <c r="S838" s="127"/>
      <c r="T838" s="103"/>
      <c r="U838" s="103"/>
      <c r="V838" s="103"/>
      <c r="W838" s="103"/>
      <c r="X838" s="103"/>
      <c r="Y838" s="103"/>
      <c r="Z838" s="103"/>
      <c r="AA838" s="103"/>
      <c r="AB838" s="103"/>
      <c r="AC838" s="103"/>
    </row>
    <row r="839" spans="1:29" ht="14.25" x14ac:dyDescent="0.2">
      <c r="A839" s="103"/>
      <c r="B839" s="103"/>
      <c r="C839" s="103"/>
      <c r="D839" s="103"/>
      <c r="E839" s="103"/>
      <c r="F839" s="103"/>
      <c r="G839" s="103"/>
      <c r="H839" s="103"/>
      <c r="I839" s="103"/>
      <c r="J839" s="103"/>
      <c r="K839" s="103"/>
      <c r="L839" s="103"/>
      <c r="M839" s="103"/>
      <c r="N839" s="103"/>
      <c r="O839" s="103"/>
      <c r="P839" s="103"/>
      <c r="Q839" s="103"/>
      <c r="R839" s="103"/>
      <c r="S839" s="127"/>
      <c r="T839" s="103"/>
      <c r="U839" s="103"/>
      <c r="V839" s="103"/>
      <c r="W839" s="103"/>
      <c r="X839" s="103"/>
      <c r="Y839" s="103"/>
      <c r="Z839" s="103"/>
      <c r="AA839" s="103"/>
      <c r="AB839" s="103"/>
      <c r="AC839" s="103"/>
    </row>
    <row r="840" spans="1:29" ht="14.25" x14ac:dyDescent="0.2">
      <c r="A840" s="103"/>
      <c r="B840" s="103"/>
      <c r="C840" s="103"/>
      <c r="D840" s="103"/>
      <c r="E840" s="103"/>
      <c r="F840" s="103"/>
      <c r="G840" s="103"/>
      <c r="H840" s="103"/>
      <c r="I840" s="103"/>
      <c r="J840" s="103"/>
      <c r="K840" s="103"/>
      <c r="L840" s="103"/>
      <c r="M840" s="103"/>
      <c r="N840" s="103"/>
      <c r="O840" s="103"/>
      <c r="P840" s="103"/>
      <c r="Q840" s="103"/>
      <c r="R840" s="103"/>
      <c r="S840" s="127"/>
      <c r="T840" s="103"/>
      <c r="U840" s="103"/>
      <c r="V840" s="103"/>
      <c r="W840" s="103"/>
      <c r="X840" s="103"/>
      <c r="Y840" s="103"/>
      <c r="Z840" s="103"/>
      <c r="AA840" s="103"/>
      <c r="AB840" s="103"/>
      <c r="AC840" s="103"/>
    </row>
    <row r="841" spans="1:29" ht="14.25" x14ac:dyDescent="0.2">
      <c r="A841" s="103"/>
      <c r="B841" s="103"/>
      <c r="C841" s="103"/>
      <c r="D841" s="103"/>
      <c r="E841" s="103"/>
      <c r="F841" s="103"/>
      <c r="G841" s="103"/>
      <c r="H841" s="103"/>
      <c r="I841" s="103"/>
      <c r="J841" s="103"/>
      <c r="K841" s="103"/>
      <c r="L841" s="103"/>
      <c r="M841" s="103"/>
      <c r="N841" s="103"/>
      <c r="O841" s="103"/>
      <c r="P841" s="103"/>
      <c r="Q841" s="103"/>
      <c r="R841" s="103"/>
      <c r="S841" s="127"/>
      <c r="T841" s="103"/>
      <c r="U841" s="103"/>
      <c r="V841" s="103"/>
      <c r="W841" s="103"/>
      <c r="X841" s="103"/>
      <c r="Y841" s="103"/>
      <c r="Z841" s="103"/>
      <c r="AA841" s="103"/>
      <c r="AB841" s="103"/>
      <c r="AC841" s="103"/>
    </row>
    <row r="842" spans="1:29" ht="14.25" x14ac:dyDescent="0.2">
      <c r="A842" s="103"/>
      <c r="B842" s="103"/>
      <c r="C842" s="103"/>
      <c r="D842" s="103"/>
      <c r="E842" s="103"/>
      <c r="F842" s="103"/>
      <c r="G842" s="103"/>
      <c r="H842" s="103"/>
      <c r="I842" s="103"/>
      <c r="J842" s="103"/>
      <c r="K842" s="103"/>
      <c r="L842" s="103"/>
      <c r="M842" s="103"/>
      <c r="N842" s="103"/>
      <c r="O842" s="103"/>
      <c r="P842" s="103"/>
      <c r="Q842" s="103"/>
      <c r="R842" s="103"/>
      <c r="S842" s="127"/>
      <c r="T842" s="103"/>
      <c r="U842" s="103"/>
      <c r="V842" s="103"/>
      <c r="W842" s="103"/>
      <c r="X842" s="103"/>
      <c r="Y842" s="103"/>
      <c r="Z842" s="103"/>
      <c r="AA842" s="103"/>
      <c r="AB842" s="103"/>
      <c r="AC842" s="103"/>
    </row>
    <row r="843" spans="1:29" ht="14.25" x14ac:dyDescent="0.2">
      <c r="A843" s="103"/>
      <c r="B843" s="103"/>
      <c r="C843" s="103"/>
      <c r="D843" s="103"/>
      <c r="E843" s="103"/>
      <c r="F843" s="103"/>
      <c r="G843" s="103"/>
      <c r="H843" s="103"/>
      <c r="I843" s="103"/>
      <c r="J843" s="103"/>
      <c r="K843" s="103"/>
      <c r="L843" s="103"/>
      <c r="M843" s="103"/>
      <c r="N843" s="103"/>
      <c r="O843" s="103"/>
      <c r="P843" s="103"/>
      <c r="Q843" s="103"/>
      <c r="R843" s="103"/>
      <c r="S843" s="127"/>
      <c r="T843" s="103"/>
      <c r="U843" s="103"/>
      <c r="V843" s="103"/>
      <c r="W843" s="103"/>
      <c r="X843" s="103"/>
      <c r="Y843" s="103"/>
      <c r="Z843" s="103"/>
      <c r="AA843" s="103"/>
      <c r="AB843" s="103"/>
      <c r="AC843" s="103"/>
    </row>
    <row r="844" spans="1:29" ht="14.25" x14ac:dyDescent="0.2">
      <c r="A844" s="103"/>
      <c r="B844" s="103"/>
      <c r="C844" s="103"/>
      <c r="D844" s="103"/>
      <c r="E844" s="103"/>
      <c r="F844" s="103"/>
      <c r="G844" s="103"/>
      <c r="H844" s="103"/>
      <c r="I844" s="103"/>
      <c r="J844" s="103"/>
      <c r="K844" s="103"/>
      <c r="L844" s="103"/>
      <c r="M844" s="103"/>
      <c r="N844" s="103"/>
      <c r="O844" s="103"/>
      <c r="P844" s="103"/>
      <c r="Q844" s="103"/>
      <c r="R844" s="103"/>
      <c r="S844" s="127"/>
      <c r="T844" s="103"/>
      <c r="U844" s="103"/>
      <c r="V844" s="103"/>
      <c r="W844" s="103"/>
      <c r="X844" s="103"/>
      <c r="Y844" s="103"/>
      <c r="Z844" s="103"/>
      <c r="AA844" s="103"/>
      <c r="AB844" s="103"/>
      <c r="AC844" s="103"/>
    </row>
    <row r="845" spans="1:29" ht="14.25" x14ac:dyDescent="0.2">
      <c r="A845" s="103"/>
      <c r="B845" s="103"/>
      <c r="C845" s="103"/>
      <c r="D845" s="103"/>
      <c r="E845" s="103"/>
      <c r="F845" s="103"/>
      <c r="G845" s="103"/>
      <c r="H845" s="103"/>
      <c r="I845" s="103"/>
      <c r="J845" s="103"/>
      <c r="K845" s="103"/>
      <c r="L845" s="103"/>
      <c r="M845" s="103"/>
      <c r="N845" s="103"/>
      <c r="O845" s="103"/>
      <c r="P845" s="103"/>
      <c r="Q845" s="103"/>
      <c r="R845" s="103"/>
      <c r="S845" s="127"/>
      <c r="T845" s="103"/>
      <c r="U845" s="103"/>
      <c r="V845" s="103"/>
      <c r="W845" s="103"/>
      <c r="X845" s="103"/>
      <c r="Y845" s="103"/>
      <c r="Z845" s="103"/>
      <c r="AA845" s="103"/>
      <c r="AB845" s="103"/>
      <c r="AC845" s="103"/>
    </row>
    <row r="846" spans="1:29" ht="14.25" x14ac:dyDescent="0.2">
      <c r="A846" s="103"/>
      <c r="B846" s="103"/>
      <c r="C846" s="103"/>
      <c r="D846" s="103"/>
      <c r="E846" s="103"/>
      <c r="F846" s="103"/>
      <c r="G846" s="103"/>
      <c r="H846" s="103"/>
      <c r="I846" s="103"/>
      <c r="J846" s="103"/>
      <c r="K846" s="103"/>
      <c r="L846" s="103"/>
      <c r="M846" s="103"/>
      <c r="N846" s="103"/>
      <c r="O846" s="103"/>
      <c r="P846" s="103"/>
      <c r="Q846" s="103"/>
      <c r="R846" s="103"/>
      <c r="S846" s="127"/>
      <c r="T846" s="103"/>
      <c r="U846" s="103"/>
      <c r="V846" s="103"/>
      <c r="W846" s="103"/>
      <c r="X846" s="103"/>
      <c r="Y846" s="103"/>
      <c r="Z846" s="103"/>
      <c r="AA846" s="103"/>
      <c r="AB846" s="103"/>
      <c r="AC846" s="103"/>
    </row>
    <row r="847" spans="1:29" ht="14.25" x14ac:dyDescent="0.2">
      <c r="A847" s="103"/>
      <c r="B847" s="103"/>
      <c r="C847" s="103"/>
      <c r="D847" s="103"/>
      <c r="E847" s="103"/>
      <c r="F847" s="103"/>
      <c r="G847" s="103"/>
      <c r="H847" s="103"/>
      <c r="I847" s="103"/>
      <c r="J847" s="103"/>
      <c r="K847" s="103"/>
      <c r="L847" s="103"/>
      <c r="M847" s="103"/>
      <c r="N847" s="103"/>
      <c r="O847" s="103"/>
      <c r="P847" s="103"/>
      <c r="Q847" s="103"/>
      <c r="R847" s="103"/>
      <c r="S847" s="127"/>
      <c r="T847" s="103"/>
      <c r="U847" s="103"/>
      <c r="V847" s="103"/>
      <c r="W847" s="103"/>
      <c r="X847" s="103"/>
      <c r="Y847" s="103"/>
      <c r="Z847" s="103"/>
      <c r="AA847" s="103"/>
      <c r="AB847" s="103"/>
      <c r="AC847" s="103"/>
    </row>
    <row r="848" spans="1:29" ht="14.25" x14ac:dyDescent="0.2">
      <c r="A848" s="103"/>
      <c r="B848" s="103"/>
      <c r="C848" s="103"/>
      <c r="D848" s="103"/>
      <c r="E848" s="103"/>
      <c r="F848" s="103"/>
      <c r="G848" s="103"/>
      <c r="H848" s="103"/>
      <c r="I848" s="103"/>
      <c r="J848" s="103"/>
      <c r="K848" s="103"/>
      <c r="L848" s="103"/>
      <c r="M848" s="103"/>
      <c r="N848" s="103"/>
      <c r="O848" s="103"/>
      <c r="P848" s="103"/>
      <c r="Q848" s="103"/>
      <c r="R848" s="103"/>
      <c r="S848" s="127"/>
      <c r="T848" s="103"/>
      <c r="U848" s="103"/>
      <c r="V848" s="103"/>
      <c r="W848" s="103"/>
      <c r="X848" s="103"/>
      <c r="Y848" s="103"/>
      <c r="Z848" s="103"/>
      <c r="AA848" s="103"/>
      <c r="AB848" s="103"/>
      <c r="AC848" s="103"/>
    </row>
    <row r="849" spans="1:29" ht="14.25" x14ac:dyDescent="0.2">
      <c r="A849" s="103"/>
      <c r="B849" s="103"/>
      <c r="C849" s="103"/>
      <c r="D849" s="103"/>
      <c r="E849" s="103"/>
      <c r="F849" s="103"/>
      <c r="G849" s="103"/>
      <c r="H849" s="103"/>
      <c r="I849" s="103"/>
      <c r="J849" s="103"/>
      <c r="K849" s="103"/>
      <c r="L849" s="103"/>
      <c r="M849" s="103"/>
      <c r="N849" s="103"/>
      <c r="O849" s="103"/>
      <c r="P849" s="103"/>
      <c r="Q849" s="103"/>
      <c r="R849" s="103"/>
      <c r="S849" s="127"/>
      <c r="T849" s="103"/>
      <c r="U849" s="103"/>
      <c r="V849" s="103"/>
      <c r="W849" s="103"/>
      <c r="X849" s="103"/>
      <c r="Y849" s="103"/>
      <c r="Z849" s="103"/>
      <c r="AA849" s="103"/>
      <c r="AB849" s="103"/>
      <c r="AC849" s="103"/>
    </row>
    <row r="850" spans="1:29" ht="14.25" x14ac:dyDescent="0.2">
      <c r="A850" s="103"/>
      <c r="B850" s="103"/>
      <c r="C850" s="103"/>
      <c r="D850" s="103"/>
      <c r="E850" s="103"/>
      <c r="F850" s="103"/>
      <c r="G850" s="103"/>
      <c r="H850" s="103"/>
      <c r="I850" s="103"/>
      <c r="J850" s="103"/>
      <c r="K850" s="103"/>
      <c r="L850" s="103"/>
      <c r="M850" s="103"/>
      <c r="N850" s="103"/>
      <c r="O850" s="103"/>
      <c r="P850" s="103"/>
      <c r="Q850" s="103"/>
      <c r="R850" s="103"/>
      <c r="S850" s="127"/>
      <c r="T850" s="103"/>
      <c r="U850" s="103"/>
      <c r="V850" s="103"/>
      <c r="W850" s="103"/>
      <c r="X850" s="103"/>
      <c r="Y850" s="103"/>
      <c r="Z850" s="103"/>
      <c r="AA850" s="103"/>
      <c r="AB850" s="103"/>
      <c r="AC850" s="103"/>
    </row>
    <row r="851" spans="1:29" ht="14.25" x14ac:dyDescent="0.2">
      <c r="A851" s="103"/>
      <c r="B851" s="103"/>
      <c r="C851" s="103"/>
      <c r="D851" s="103"/>
      <c r="E851" s="103"/>
      <c r="F851" s="103"/>
      <c r="G851" s="103"/>
      <c r="H851" s="103"/>
      <c r="I851" s="103"/>
      <c r="J851" s="103"/>
      <c r="K851" s="103"/>
      <c r="L851" s="103"/>
      <c r="M851" s="103"/>
      <c r="N851" s="103"/>
      <c r="O851" s="103"/>
      <c r="P851" s="103"/>
      <c r="Q851" s="103"/>
      <c r="R851" s="103"/>
      <c r="S851" s="127"/>
      <c r="T851" s="103"/>
      <c r="U851" s="103"/>
      <c r="V851" s="103"/>
      <c r="W851" s="103"/>
      <c r="X851" s="103"/>
      <c r="Y851" s="103"/>
      <c r="Z851" s="103"/>
      <c r="AA851" s="103"/>
      <c r="AB851" s="103"/>
      <c r="AC851" s="103"/>
    </row>
    <row r="852" spans="1:29" ht="14.25" x14ac:dyDescent="0.2">
      <c r="A852" s="103"/>
      <c r="B852" s="103"/>
      <c r="C852" s="103"/>
      <c r="D852" s="103"/>
      <c r="E852" s="103"/>
      <c r="F852" s="103"/>
      <c r="G852" s="103"/>
      <c r="H852" s="103"/>
      <c r="I852" s="103"/>
      <c r="J852" s="103"/>
      <c r="K852" s="103"/>
      <c r="L852" s="103"/>
      <c r="M852" s="103"/>
      <c r="N852" s="103"/>
      <c r="O852" s="103"/>
      <c r="P852" s="103"/>
      <c r="Q852" s="103"/>
      <c r="R852" s="103"/>
      <c r="S852" s="127"/>
      <c r="T852" s="103"/>
      <c r="U852" s="103"/>
      <c r="V852" s="103"/>
      <c r="W852" s="103"/>
      <c r="X852" s="103"/>
      <c r="Y852" s="103"/>
      <c r="Z852" s="103"/>
      <c r="AA852" s="103"/>
      <c r="AB852" s="103"/>
      <c r="AC852" s="103"/>
    </row>
    <row r="853" spans="1:29" ht="14.25" x14ac:dyDescent="0.2">
      <c r="A853" s="103"/>
      <c r="B853" s="103"/>
      <c r="C853" s="103"/>
      <c r="D853" s="103"/>
      <c r="E853" s="103"/>
      <c r="F853" s="103"/>
      <c r="G853" s="103"/>
      <c r="H853" s="103"/>
      <c r="I853" s="103"/>
      <c r="J853" s="103"/>
      <c r="K853" s="103"/>
      <c r="L853" s="103"/>
      <c r="M853" s="103"/>
      <c r="N853" s="103"/>
      <c r="O853" s="103"/>
      <c r="P853" s="103"/>
      <c r="Q853" s="103"/>
      <c r="R853" s="103"/>
      <c r="S853" s="127"/>
      <c r="T853" s="103"/>
      <c r="U853" s="103"/>
      <c r="V853" s="103"/>
      <c r="W853" s="103"/>
      <c r="X853" s="103"/>
      <c r="Y853" s="103"/>
      <c r="Z853" s="103"/>
      <c r="AA853" s="103"/>
      <c r="AB853" s="103"/>
      <c r="AC853" s="103"/>
    </row>
    <row r="854" spans="1:29" ht="14.25" x14ac:dyDescent="0.2">
      <c r="A854" s="103"/>
      <c r="B854" s="103"/>
      <c r="C854" s="103"/>
      <c r="D854" s="103"/>
      <c r="E854" s="103"/>
      <c r="F854" s="103"/>
      <c r="G854" s="103"/>
      <c r="H854" s="103"/>
      <c r="I854" s="103"/>
      <c r="J854" s="103"/>
      <c r="K854" s="103"/>
      <c r="L854" s="103"/>
      <c r="M854" s="103"/>
      <c r="N854" s="103"/>
      <c r="O854" s="103"/>
      <c r="P854" s="103"/>
      <c r="Q854" s="103"/>
      <c r="R854" s="103"/>
      <c r="S854" s="127"/>
      <c r="T854" s="103"/>
      <c r="U854" s="103"/>
      <c r="V854" s="103"/>
      <c r="W854" s="103"/>
      <c r="X854" s="103"/>
      <c r="Y854" s="103"/>
      <c r="Z854" s="103"/>
      <c r="AA854" s="103"/>
      <c r="AB854" s="103"/>
      <c r="AC854" s="103"/>
    </row>
    <row r="855" spans="1:29" ht="14.25" x14ac:dyDescent="0.2">
      <c r="A855" s="103"/>
      <c r="B855" s="103"/>
      <c r="C855" s="103"/>
      <c r="D855" s="103"/>
      <c r="E855" s="103"/>
      <c r="F855" s="103"/>
      <c r="G855" s="103"/>
      <c r="H855" s="103"/>
      <c r="I855" s="103"/>
      <c r="J855" s="103"/>
      <c r="K855" s="103"/>
      <c r="L855" s="103"/>
      <c r="M855" s="103"/>
      <c r="N855" s="103"/>
      <c r="O855" s="103"/>
      <c r="P855" s="103"/>
      <c r="Q855" s="103"/>
      <c r="R855" s="103"/>
      <c r="S855" s="127"/>
      <c r="T855" s="103"/>
      <c r="U855" s="103"/>
      <c r="V855" s="103"/>
      <c r="W855" s="103"/>
      <c r="X855" s="103"/>
      <c r="Y855" s="103"/>
      <c r="Z855" s="103"/>
      <c r="AA855" s="103"/>
      <c r="AB855" s="103"/>
      <c r="AC855" s="103"/>
    </row>
    <row r="856" spans="1:29" ht="14.25" x14ac:dyDescent="0.2">
      <c r="A856" s="103"/>
      <c r="B856" s="103"/>
      <c r="C856" s="103"/>
      <c r="D856" s="103"/>
      <c r="E856" s="103"/>
      <c r="F856" s="103"/>
      <c r="G856" s="103"/>
      <c r="H856" s="103"/>
      <c r="I856" s="103"/>
      <c r="J856" s="103"/>
      <c r="K856" s="103"/>
      <c r="L856" s="103"/>
      <c r="M856" s="103"/>
      <c r="N856" s="103"/>
      <c r="O856" s="103"/>
      <c r="P856" s="103"/>
      <c r="Q856" s="103"/>
      <c r="R856" s="103"/>
      <c r="S856" s="127"/>
      <c r="T856" s="103"/>
      <c r="U856" s="103"/>
      <c r="V856" s="103"/>
      <c r="W856" s="103"/>
      <c r="X856" s="103"/>
      <c r="Y856" s="103"/>
      <c r="Z856" s="103"/>
      <c r="AA856" s="103"/>
      <c r="AB856" s="103"/>
      <c r="AC856" s="103"/>
    </row>
    <row r="857" spans="1:29" ht="14.25" x14ac:dyDescent="0.2">
      <c r="A857" s="103"/>
      <c r="B857" s="103"/>
      <c r="C857" s="103"/>
      <c r="D857" s="103"/>
      <c r="E857" s="103"/>
      <c r="F857" s="103"/>
      <c r="G857" s="103"/>
      <c r="H857" s="103"/>
      <c r="I857" s="103"/>
      <c r="J857" s="103"/>
      <c r="K857" s="103"/>
      <c r="L857" s="103"/>
      <c r="M857" s="103"/>
      <c r="N857" s="103"/>
      <c r="O857" s="103"/>
      <c r="P857" s="103"/>
      <c r="Q857" s="103"/>
      <c r="R857" s="103"/>
      <c r="S857" s="127"/>
      <c r="T857" s="103"/>
      <c r="U857" s="103"/>
      <c r="V857" s="103"/>
      <c r="W857" s="103"/>
      <c r="X857" s="103"/>
      <c r="Y857" s="103"/>
      <c r="Z857" s="103"/>
      <c r="AA857" s="103"/>
      <c r="AB857" s="103"/>
      <c r="AC857" s="103"/>
    </row>
    <row r="858" spans="1:29" ht="14.25" x14ac:dyDescent="0.2">
      <c r="A858" s="103"/>
      <c r="B858" s="103"/>
      <c r="C858" s="103"/>
      <c r="D858" s="103"/>
      <c r="E858" s="103"/>
      <c r="F858" s="103"/>
      <c r="G858" s="103"/>
      <c r="H858" s="103"/>
      <c r="I858" s="103"/>
      <c r="J858" s="103"/>
      <c r="K858" s="103"/>
      <c r="L858" s="103"/>
      <c r="M858" s="103"/>
      <c r="N858" s="103"/>
      <c r="O858" s="103"/>
      <c r="P858" s="103"/>
      <c r="Q858" s="103"/>
      <c r="R858" s="103"/>
      <c r="S858" s="127"/>
      <c r="T858" s="103"/>
      <c r="U858" s="103"/>
      <c r="V858" s="103"/>
      <c r="W858" s="103"/>
      <c r="X858" s="103"/>
      <c r="Y858" s="103"/>
      <c r="Z858" s="103"/>
      <c r="AA858" s="103"/>
      <c r="AB858" s="103"/>
      <c r="AC858" s="103"/>
    </row>
    <row r="859" spans="1:29" ht="14.25" x14ac:dyDescent="0.2">
      <c r="A859" s="103"/>
      <c r="B859" s="103"/>
      <c r="C859" s="103"/>
      <c r="D859" s="103"/>
      <c r="E859" s="103"/>
      <c r="F859" s="103"/>
      <c r="G859" s="103"/>
      <c r="H859" s="103"/>
      <c r="I859" s="103"/>
      <c r="J859" s="103"/>
      <c r="K859" s="103"/>
      <c r="L859" s="103"/>
      <c r="M859" s="103"/>
      <c r="N859" s="103"/>
      <c r="O859" s="103"/>
      <c r="P859" s="103"/>
      <c r="Q859" s="103"/>
      <c r="R859" s="103"/>
      <c r="S859" s="127"/>
      <c r="T859" s="103"/>
      <c r="U859" s="103"/>
      <c r="V859" s="103"/>
      <c r="W859" s="103"/>
      <c r="X859" s="103"/>
      <c r="Y859" s="103"/>
      <c r="Z859" s="103"/>
      <c r="AA859" s="103"/>
      <c r="AB859" s="103"/>
      <c r="AC859" s="103"/>
    </row>
    <row r="860" spans="1:29" ht="14.25" x14ac:dyDescent="0.2">
      <c r="A860" s="103"/>
      <c r="B860" s="103"/>
      <c r="C860" s="103"/>
      <c r="D860" s="103"/>
      <c r="E860" s="103"/>
      <c r="F860" s="103"/>
      <c r="G860" s="103"/>
      <c r="H860" s="103"/>
      <c r="I860" s="103"/>
      <c r="J860" s="103"/>
      <c r="K860" s="103"/>
      <c r="L860" s="103"/>
      <c r="M860" s="103"/>
      <c r="N860" s="103"/>
      <c r="O860" s="103"/>
      <c r="P860" s="103"/>
      <c r="Q860" s="103"/>
      <c r="R860" s="103"/>
      <c r="S860" s="127"/>
      <c r="T860" s="103"/>
      <c r="U860" s="103"/>
      <c r="V860" s="103"/>
      <c r="W860" s="103"/>
      <c r="X860" s="103"/>
      <c r="Y860" s="103"/>
      <c r="Z860" s="103"/>
      <c r="AA860" s="103"/>
      <c r="AB860" s="103"/>
      <c r="AC860" s="103"/>
    </row>
    <row r="861" spans="1:29" ht="14.25" x14ac:dyDescent="0.2">
      <c r="A861" s="103"/>
      <c r="B861" s="103"/>
      <c r="C861" s="103"/>
      <c r="D861" s="103"/>
      <c r="E861" s="103"/>
      <c r="F861" s="103"/>
      <c r="G861" s="103"/>
      <c r="H861" s="103"/>
      <c r="I861" s="103"/>
      <c r="J861" s="103"/>
      <c r="K861" s="103"/>
      <c r="L861" s="103"/>
      <c r="M861" s="103"/>
      <c r="N861" s="103"/>
      <c r="O861" s="103"/>
      <c r="P861" s="103"/>
      <c r="Q861" s="103"/>
      <c r="R861" s="103"/>
      <c r="S861" s="127"/>
      <c r="T861" s="103"/>
      <c r="U861" s="103"/>
      <c r="V861" s="103"/>
      <c r="W861" s="103"/>
      <c r="X861" s="103"/>
      <c r="Y861" s="103"/>
      <c r="Z861" s="103"/>
      <c r="AA861" s="103"/>
      <c r="AB861" s="103"/>
      <c r="AC861" s="103"/>
    </row>
    <row r="862" spans="1:29" ht="14.25" x14ac:dyDescent="0.2">
      <c r="A862" s="103"/>
      <c r="B862" s="103"/>
      <c r="C862" s="103"/>
      <c r="D862" s="103"/>
      <c r="E862" s="103"/>
      <c r="F862" s="103"/>
      <c r="G862" s="103"/>
      <c r="H862" s="103"/>
      <c r="I862" s="103"/>
      <c r="J862" s="103"/>
      <c r="K862" s="103"/>
      <c r="L862" s="103"/>
      <c r="M862" s="103"/>
      <c r="N862" s="103"/>
      <c r="O862" s="103"/>
      <c r="P862" s="103"/>
      <c r="Q862" s="103"/>
      <c r="R862" s="103"/>
      <c r="S862" s="127"/>
      <c r="T862" s="103"/>
      <c r="U862" s="103"/>
      <c r="V862" s="103"/>
      <c r="W862" s="103"/>
      <c r="X862" s="103"/>
      <c r="Y862" s="103"/>
      <c r="Z862" s="103"/>
      <c r="AA862" s="103"/>
      <c r="AB862" s="103"/>
      <c r="AC862" s="103"/>
    </row>
    <row r="863" spans="1:29" ht="14.25" x14ac:dyDescent="0.2">
      <c r="A863" s="103"/>
      <c r="B863" s="103"/>
      <c r="C863" s="103"/>
      <c r="D863" s="103"/>
      <c r="E863" s="103"/>
      <c r="F863" s="103"/>
      <c r="G863" s="103"/>
      <c r="H863" s="103"/>
      <c r="I863" s="103"/>
      <c r="J863" s="103"/>
      <c r="K863" s="103"/>
      <c r="L863" s="103"/>
      <c r="M863" s="103"/>
      <c r="N863" s="103"/>
      <c r="O863" s="103"/>
      <c r="P863" s="103"/>
      <c r="Q863" s="103"/>
      <c r="R863" s="103"/>
      <c r="S863" s="127"/>
      <c r="T863" s="103"/>
      <c r="U863" s="103"/>
      <c r="V863" s="103"/>
      <c r="W863" s="103"/>
      <c r="X863" s="103"/>
      <c r="Y863" s="103"/>
      <c r="Z863" s="103"/>
      <c r="AA863" s="103"/>
      <c r="AB863" s="103"/>
      <c r="AC863" s="103"/>
    </row>
    <row r="864" spans="1:29" ht="14.25" x14ac:dyDescent="0.2">
      <c r="A864" s="103"/>
      <c r="B864" s="103"/>
      <c r="C864" s="103"/>
      <c r="D864" s="103"/>
      <c r="E864" s="103"/>
      <c r="F864" s="103"/>
      <c r="G864" s="103"/>
      <c r="H864" s="103"/>
      <c r="I864" s="103"/>
      <c r="J864" s="103"/>
      <c r="K864" s="103"/>
      <c r="L864" s="103"/>
      <c r="M864" s="103"/>
      <c r="N864" s="103"/>
      <c r="O864" s="103"/>
      <c r="P864" s="103"/>
      <c r="Q864" s="103"/>
      <c r="R864" s="103"/>
      <c r="S864" s="127"/>
      <c r="T864" s="103"/>
      <c r="U864" s="103"/>
      <c r="V864" s="103"/>
      <c r="W864" s="103"/>
      <c r="X864" s="103"/>
      <c r="Y864" s="103"/>
      <c r="Z864" s="103"/>
      <c r="AA864" s="103"/>
      <c r="AB864" s="103"/>
      <c r="AC864" s="103"/>
    </row>
    <row r="865" spans="1:29" ht="14.25" x14ac:dyDescent="0.2">
      <c r="A865" s="103"/>
      <c r="B865" s="103"/>
      <c r="C865" s="103"/>
      <c r="D865" s="103"/>
      <c r="E865" s="103"/>
      <c r="F865" s="103"/>
      <c r="G865" s="103"/>
      <c r="H865" s="103"/>
      <c r="I865" s="103"/>
      <c r="J865" s="103"/>
      <c r="K865" s="103"/>
      <c r="L865" s="103"/>
      <c r="M865" s="103"/>
      <c r="N865" s="103"/>
      <c r="O865" s="103"/>
      <c r="P865" s="103"/>
      <c r="Q865" s="103"/>
      <c r="R865" s="103"/>
      <c r="S865" s="127"/>
      <c r="T865" s="103"/>
      <c r="U865" s="103"/>
      <c r="V865" s="103"/>
      <c r="W865" s="103"/>
      <c r="X865" s="103"/>
      <c r="Y865" s="103"/>
      <c r="Z865" s="103"/>
      <c r="AA865" s="103"/>
      <c r="AB865" s="103"/>
      <c r="AC865" s="103"/>
    </row>
    <row r="866" spans="1:29" ht="14.25" x14ac:dyDescent="0.2">
      <c r="A866" s="103"/>
      <c r="B866" s="103"/>
      <c r="C866" s="103"/>
      <c r="D866" s="103"/>
      <c r="E866" s="103"/>
      <c r="F866" s="103"/>
      <c r="G866" s="103"/>
      <c r="H866" s="103"/>
      <c r="I866" s="103"/>
      <c r="J866" s="103"/>
      <c r="K866" s="103"/>
      <c r="L866" s="103"/>
      <c r="M866" s="103"/>
      <c r="N866" s="103"/>
      <c r="O866" s="103"/>
      <c r="P866" s="103"/>
      <c r="Q866" s="103"/>
      <c r="R866" s="103"/>
      <c r="S866" s="127"/>
      <c r="T866" s="103"/>
      <c r="U866" s="103"/>
      <c r="V866" s="103"/>
      <c r="W866" s="103"/>
      <c r="X866" s="103"/>
      <c r="Y866" s="103"/>
      <c r="Z866" s="103"/>
      <c r="AA866" s="103"/>
      <c r="AB866" s="103"/>
      <c r="AC866" s="103"/>
    </row>
    <row r="867" spans="1:29" ht="14.25" x14ac:dyDescent="0.2">
      <c r="A867" s="103"/>
      <c r="B867" s="103"/>
      <c r="C867" s="103"/>
      <c r="D867" s="103"/>
      <c r="E867" s="103"/>
      <c r="F867" s="103"/>
      <c r="G867" s="103"/>
      <c r="H867" s="103"/>
      <c r="I867" s="103"/>
      <c r="J867" s="103"/>
      <c r="K867" s="103"/>
      <c r="L867" s="103"/>
      <c r="M867" s="103"/>
      <c r="N867" s="103"/>
      <c r="O867" s="103"/>
      <c r="P867" s="103"/>
      <c r="Q867" s="103"/>
      <c r="R867" s="103"/>
      <c r="S867" s="127"/>
      <c r="T867" s="103"/>
      <c r="U867" s="103"/>
      <c r="V867" s="103"/>
      <c r="W867" s="103"/>
      <c r="X867" s="103"/>
      <c r="Y867" s="103"/>
      <c r="Z867" s="103"/>
      <c r="AA867" s="103"/>
      <c r="AB867" s="103"/>
      <c r="AC867" s="103"/>
    </row>
    <row r="868" spans="1:29" ht="14.25" x14ac:dyDescent="0.2">
      <c r="A868" s="103"/>
      <c r="B868" s="103"/>
      <c r="C868" s="103"/>
      <c r="D868" s="103"/>
      <c r="E868" s="103"/>
      <c r="F868" s="103"/>
      <c r="G868" s="103"/>
      <c r="H868" s="103"/>
      <c r="I868" s="103"/>
      <c r="J868" s="103"/>
      <c r="K868" s="103"/>
      <c r="L868" s="103"/>
      <c r="M868" s="103"/>
      <c r="N868" s="103"/>
      <c r="O868" s="103"/>
      <c r="P868" s="103"/>
      <c r="Q868" s="103"/>
      <c r="R868" s="103"/>
      <c r="S868" s="127"/>
      <c r="T868" s="103"/>
      <c r="U868" s="103"/>
      <c r="V868" s="103"/>
      <c r="W868" s="103"/>
      <c r="X868" s="103"/>
      <c r="Y868" s="103"/>
      <c r="Z868" s="103"/>
      <c r="AA868" s="103"/>
      <c r="AB868" s="103"/>
      <c r="AC868" s="103"/>
    </row>
    <row r="869" spans="1:29" ht="14.25" x14ac:dyDescent="0.2">
      <c r="A869" s="103"/>
      <c r="B869" s="103"/>
      <c r="C869" s="103"/>
      <c r="D869" s="103"/>
      <c r="E869" s="103"/>
      <c r="F869" s="103"/>
      <c r="G869" s="103"/>
      <c r="H869" s="103"/>
      <c r="I869" s="103"/>
      <c r="J869" s="103"/>
      <c r="K869" s="103"/>
      <c r="L869" s="103"/>
      <c r="M869" s="103"/>
      <c r="N869" s="103"/>
      <c r="O869" s="103"/>
      <c r="P869" s="103"/>
      <c r="Q869" s="103"/>
      <c r="R869" s="103"/>
      <c r="S869" s="127"/>
      <c r="T869" s="103"/>
      <c r="U869" s="103"/>
      <c r="V869" s="103"/>
      <c r="W869" s="103"/>
      <c r="X869" s="103"/>
      <c r="Y869" s="103"/>
      <c r="Z869" s="103"/>
      <c r="AA869" s="103"/>
      <c r="AB869" s="103"/>
      <c r="AC869" s="103"/>
    </row>
    <row r="870" spans="1:29" ht="14.25" x14ac:dyDescent="0.2">
      <c r="A870" s="103"/>
      <c r="B870" s="103"/>
      <c r="C870" s="103"/>
      <c r="D870" s="103"/>
      <c r="E870" s="103"/>
      <c r="F870" s="103"/>
      <c r="G870" s="103"/>
      <c r="H870" s="103"/>
      <c r="I870" s="103"/>
      <c r="J870" s="103"/>
      <c r="K870" s="103"/>
      <c r="L870" s="103"/>
      <c r="M870" s="103"/>
      <c r="N870" s="103"/>
      <c r="O870" s="103"/>
      <c r="P870" s="103"/>
      <c r="Q870" s="103"/>
      <c r="R870" s="103"/>
      <c r="S870" s="127"/>
      <c r="T870" s="103"/>
      <c r="U870" s="103"/>
      <c r="V870" s="103"/>
      <c r="W870" s="103"/>
      <c r="X870" s="103"/>
      <c r="Y870" s="103"/>
      <c r="Z870" s="103"/>
      <c r="AA870" s="103"/>
      <c r="AB870" s="103"/>
      <c r="AC870" s="103"/>
    </row>
    <row r="871" spans="1:29" ht="14.25" x14ac:dyDescent="0.2">
      <c r="A871" s="103"/>
      <c r="B871" s="103"/>
      <c r="C871" s="103"/>
      <c r="D871" s="103"/>
      <c r="E871" s="103"/>
      <c r="F871" s="103"/>
      <c r="G871" s="103"/>
      <c r="H871" s="103"/>
      <c r="I871" s="103"/>
      <c r="J871" s="103"/>
      <c r="K871" s="103"/>
      <c r="L871" s="103"/>
      <c r="M871" s="103"/>
      <c r="N871" s="103"/>
      <c r="O871" s="103"/>
      <c r="P871" s="103"/>
      <c r="Q871" s="103"/>
      <c r="R871" s="103"/>
      <c r="S871" s="127"/>
      <c r="T871" s="103"/>
      <c r="U871" s="103"/>
      <c r="V871" s="103"/>
      <c r="W871" s="103"/>
      <c r="X871" s="103"/>
      <c r="Y871" s="103"/>
      <c r="Z871" s="103"/>
      <c r="AA871" s="103"/>
      <c r="AB871" s="103"/>
      <c r="AC871" s="103"/>
    </row>
    <row r="872" spans="1:29" ht="14.25" x14ac:dyDescent="0.2">
      <c r="A872" s="103"/>
      <c r="B872" s="103"/>
      <c r="C872" s="103"/>
      <c r="D872" s="103"/>
      <c r="E872" s="103"/>
      <c r="F872" s="103"/>
      <c r="G872" s="103"/>
      <c r="H872" s="103"/>
      <c r="I872" s="103"/>
      <c r="J872" s="103"/>
      <c r="K872" s="103"/>
      <c r="L872" s="103"/>
      <c r="M872" s="103"/>
      <c r="N872" s="103"/>
      <c r="O872" s="103"/>
      <c r="P872" s="103"/>
      <c r="Q872" s="103"/>
      <c r="R872" s="103"/>
      <c r="S872" s="127"/>
      <c r="T872" s="103"/>
      <c r="U872" s="103"/>
      <c r="V872" s="103"/>
      <c r="W872" s="103"/>
      <c r="X872" s="103"/>
      <c r="Y872" s="103"/>
      <c r="Z872" s="103"/>
      <c r="AA872" s="103"/>
      <c r="AB872" s="103"/>
      <c r="AC872" s="103"/>
    </row>
    <row r="873" spans="1:29" ht="14.25" x14ac:dyDescent="0.2">
      <c r="A873" s="103"/>
      <c r="B873" s="103"/>
      <c r="C873" s="103"/>
      <c r="D873" s="103"/>
      <c r="E873" s="103"/>
      <c r="F873" s="103"/>
      <c r="G873" s="103"/>
      <c r="H873" s="103"/>
      <c r="I873" s="103"/>
      <c r="J873" s="103"/>
      <c r="K873" s="103"/>
      <c r="L873" s="103"/>
      <c r="M873" s="103"/>
      <c r="N873" s="103"/>
      <c r="O873" s="103"/>
      <c r="P873" s="103"/>
      <c r="Q873" s="103"/>
      <c r="R873" s="103"/>
      <c r="S873" s="127"/>
      <c r="T873" s="103"/>
      <c r="U873" s="103"/>
      <c r="V873" s="103"/>
      <c r="W873" s="103"/>
      <c r="X873" s="103"/>
      <c r="Y873" s="103"/>
      <c r="Z873" s="103"/>
      <c r="AA873" s="103"/>
      <c r="AB873" s="103"/>
      <c r="AC873" s="103"/>
    </row>
    <row r="874" spans="1:29" ht="14.25" x14ac:dyDescent="0.2">
      <c r="A874" s="103"/>
      <c r="B874" s="103"/>
      <c r="C874" s="103"/>
      <c r="D874" s="103"/>
      <c r="E874" s="103"/>
      <c r="F874" s="103"/>
      <c r="G874" s="103"/>
      <c r="H874" s="103"/>
      <c r="I874" s="103"/>
      <c r="J874" s="103"/>
      <c r="K874" s="103"/>
      <c r="L874" s="103"/>
      <c r="M874" s="103"/>
      <c r="N874" s="103"/>
      <c r="O874" s="103"/>
      <c r="P874" s="103"/>
      <c r="Q874" s="103"/>
      <c r="R874" s="103"/>
      <c r="S874" s="127"/>
      <c r="T874" s="103"/>
      <c r="U874" s="103"/>
      <c r="V874" s="103"/>
      <c r="W874" s="103"/>
      <c r="X874" s="103"/>
      <c r="Y874" s="103"/>
      <c r="Z874" s="103"/>
      <c r="AA874" s="103"/>
      <c r="AB874" s="103"/>
      <c r="AC874" s="103"/>
    </row>
    <row r="875" spans="1:29" ht="14.25" x14ac:dyDescent="0.2">
      <c r="A875" s="103"/>
      <c r="B875" s="103"/>
      <c r="C875" s="103"/>
      <c r="D875" s="103"/>
      <c r="E875" s="103"/>
      <c r="F875" s="103"/>
      <c r="G875" s="103"/>
      <c r="H875" s="103"/>
      <c r="I875" s="103"/>
      <c r="J875" s="103"/>
      <c r="K875" s="103"/>
      <c r="L875" s="103"/>
      <c r="M875" s="103"/>
      <c r="N875" s="103"/>
      <c r="O875" s="103"/>
      <c r="P875" s="103"/>
      <c r="Q875" s="103"/>
      <c r="R875" s="103"/>
      <c r="S875" s="127"/>
      <c r="T875" s="103"/>
      <c r="U875" s="103"/>
      <c r="V875" s="103"/>
      <c r="W875" s="103"/>
      <c r="X875" s="103"/>
      <c r="Y875" s="103"/>
      <c r="Z875" s="103"/>
      <c r="AA875" s="103"/>
      <c r="AB875" s="103"/>
      <c r="AC875" s="103"/>
    </row>
    <row r="876" spans="1:29" ht="14.25" x14ac:dyDescent="0.2">
      <c r="A876" s="103"/>
      <c r="B876" s="103"/>
      <c r="C876" s="103"/>
      <c r="D876" s="103"/>
      <c r="E876" s="103"/>
      <c r="F876" s="103"/>
      <c r="G876" s="103"/>
      <c r="H876" s="103"/>
      <c r="I876" s="103"/>
      <c r="J876" s="103"/>
      <c r="K876" s="103"/>
      <c r="L876" s="103"/>
      <c r="M876" s="103"/>
      <c r="N876" s="103"/>
      <c r="O876" s="103"/>
      <c r="P876" s="103"/>
      <c r="Q876" s="103"/>
      <c r="R876" s="103"/>
      <c r="S876" s="127"/>
      <c r="T876" s="103"/>
      <c r="U876" s="103"/>
      <c r="V876" s="103"/>
      <c r="W876" s="103"/>
      <c r="X876" s="103"/>
      <c r="Y876" s="103"/>
      <c r="Z876" s="103"/>
      <c r="AA876" s="103"/>
      <c r="AB876" s="103"/>
      <c r="AC876" s="103"/>
    </row>
    <row r="877" spans="1:29" ht="14.25" x14ac:dyDescent="0.2">
      <c r="A877" s="103"/>
      <c r="B877" s="103"/>
      <c r="C877" s="103"/>
      <c r="D877" s="103"/>
      <c r="E877" s="103"/>
      <c r="F877" s="103"/>
      <c r="G877" s="103"/>
      <c r="H877" s="103"/>
      <c r="I877" s="103"/>
      <c r="J877" s="103"/>
      <c r="K877" s="103"/>
      <c r="L877" s="103"/>
      <c r="M877" s="103"/>
      <c r="N877" s="103"/>
      <c r="O877" s="103"/>
      <c r="P877" s="103"/>
      <c r="Q877" s="103"/>
      <c r="R877" s="103"/>
      <c r="S877" s="127"/>
      <c r="T877" s="103"/>
      <c r="U877" s="103"/>
      <c r="V877" s="103"/>
      <c r="W877" s="103"/>
      <c r="X877" s="103"/>
      <c r="Y877" s="103"/>
      <c r="Z877" s="103"/>
      <c r="AA877" s="103"/>
      <c r="AB877" s="103"/>
      <c r="AC877" s="103"/>
    </row>
    <row r="878" spans="1:29" ht="14.25" x14ac:dyDescent="0.2">
      <c r="A878" s="103"/>
      <c r="B878" s="103"/>
      <c r="C878" s="103"/>
      <c r="D878" s="103"/>
      <c r="E878" s="103"/>
      <c r="F878" s="103"/>
      <c r="G878" s="103"/>
      <c r="H878" s="103"/>
      <c r="I878" s="103"/>
      <c r="J878" s="103"/>
      <c r="K878" s="103"/>
      <c r="L878" s="103"/>
      <c r="M878" s="103"/>
      <c r="N878" s="103"/>
      <c r="O878" s="103"/>
      <c r="P878" s="103"/>
      <c r="Q878" s="103"/>
      <c r="R878" s="103"/>
      <c r="S878" s="127"/>
      <c r="T878" s="103"/>
      <c r="U878" s="103"/>
      <c r="V878" s="103"/>
      <c r="W878" s="103"/>
      <c r="X878" s="103"/>
      <c r="Y878" s="103"/>
      <c r="Z878" s="103"/>
      <c r="AA878" s="103"/>
      <c r="AB878" s="103"/>
      <c r="AC878" s="103"/>
    </row>
    <row r="879" spans="1:29" ht="14.25" x14ac:dyDescent="0.2">
      <c r="A879" s="103"/>
      <c r="B879" s="103"/>
      <c r="C879" s="103"/>
      <c r="D879" s="103"/>
      <c r="E879" s="103"/>
      <c r="F879" s="103"/>
      <c r="G879" s="103"/>
      <c r="H879" s="103"/>
      <c r="I879" s="103"/>
      <c r="J879" s="103"/>
      <c r="K879" s="103"/>
      <c r="L879" s="103"/>
      <c r="M879" s="103"/>
      <c r="N879" s="103"/>
      <c r="O879" s="103"/>
      <c r="P879" s="103"/>
      <c r="Q879" s="103"/>
      <c r="R879" s="103"/>
      <c r="S879" s="127"/>
      <c r="T879" s="103"/>
      <c r="U879" s="103"/>
      <c r="V879" s="103"/>
      <c r="W879" s="103"/>
      <c r="X879" s="103"/>
      <c r="Y879" s="103"/>
      <c r="Z879" s="103"/>
      <c r="AA879" s="103"/>
      <c r="AB879" s="103"/>
      <c r="AC879" s="103"/>
    </row>
    <row r="880" spans="1:29" ht="14.25" x14ac:dyDescent="0.2">
      <c r="A880" s="103"/>
      <c r="B880" s="103"/>
      <c r="C880" s="103"/>
      <c r="D880" s="103"/>
      <c r="E880" s="103"/>
      <c r="F880" s="103"/>
      <c r="G880" s="103"/>
      <c r="H880" s="103"/>
      <c r="I880" s="103"/>
      <c r="J880" s="103"/>
      <c r="K880" s="103"/>
      <c r="L880" s="103"/>
      <c r="M880" s="103"/>
      <c r="N880" s="103"/>
      <c r="O880" s="103"/>
      <c r="P880" s="103"/>
      <c r="Q880" s="103"/>
      <c r="R880" s="103"/>
      <c r="S880" s="127"/>
      <c r="T880" s="103"/>
      <c r="U880" s="103"/>
      <c r="V880" s="103"/>
      <c r="W880" s="103"/>
      <c r="X880" s="103"/>
      <c r="Y880" s="103"/>
      <c r="Z880" s="103"/>
      <c r="AA880" s="103"/>
      <c r="AB880" s="103"/>
      <c r="AC880" s="103"/>
    </row>
    <row r="881" spans="1:29" ht="14.25" x14ac:dyDescent="0.2">
      <c r="A881" s="103"/>
      <c r="B881" s="103"/>
      <c r="C881" s="103"/>
      <c r="D881" s="103"/>
      <c r="E881" s="103"/>
      <c r="F881" s="103"/>
      <c r="G881" s="103"/>
      <c r="H881" s="103"/>
      <c r="I881" s="103"/>
      <c r="J881" s="103"/>
      <c r="K881" s="103"/>
      <c r="L881" s="103"/>
      <c r="M881" s="103"/>
      <c r="N881" s="103"/>
      <c r="O881" s="103"/>
      <c r="P881" s="103"/>
      <c r="Q881" s="103"/>
      <c r="R881" s="103"/>
      <c r="S881" s="127"/>
      <c r="T881" s="103"/>
      <c r="U881" s="103"/>
      <c r="V881" s="103"/>
      <c r="W881" s="103"/>
      <c r="X881" s="103"/>
      <c r="Y881" s="103"/>
      <c r="Z881" s="103"/>
      <c r="AA881" s="103"/>
      <c r="AB881" s="103"/>
      <c r="AC881" s="103"/>
    </row>
    <row r="882" spans="1:29" ht="14.25" x14ac:dyDescent="0.2">
      <c r="A882" s="103"/>
      <c r="B882" s="103"/>
      <c r="C882" s="103"/>
      <c r="D882" s="103"/>
      <c r="E882" s="103"/>
      <c r="F882" s="103"/>
      <c r="G882" s="103"/>
      <c r="H882" s="103"/>
      <c r="I882" s="103"/>
      <c r="J882" s="103"/>
      <c r="K882" s="103"/>
      <c r="L882" s="103"/>
      <c r="M882" s="103"/>
      <c r="N882" s="103"/>
      <c r="O882" s="103"/>
      <c r="P882" s="103"/>
      <c r="Q882" s="103"/>
      <c r="R882" s="103"/>
      <c r="S882" s="127"/>
      <c r="T882" s="103"/>
      <c r="U882" s="103"/>
      <c r="V882" s="103"/>
      <c r="W882" s="103"/>
      <c r="X882" s="103"/>
      <c r="Y882" s="103"/>
      <c r="Z882" s="103"/>
      <c r="AA882" s="103"/>
      <c r="AB882" s="103"/>
      <c r="AC882" s="103"/>
    </row>
    <row r="883" spans="1:29" ht="14.25" x14ac:dyDescent="0.2">
      <c r="A883" s="103"/>
      <c r="B883" s="103"/>
      <c r="C883" s="103"/>
      <c r="D883" s="103"/>
      <c r="E883" s="103"/>
      <c r="F883" s="103"/>
      <c r="G883" s="103"/>
      <c r="H883" s="103"/>
      <c r="I883" s="103"/>
      <c r="J883" s="103"/>
      <c r="K883" s="103"/>
      <c r="L883" s="103"/>
      <c r="M883" s="103"/>
      <c r="N883" s="103"/>
      <c r="O883" s="103"/>
      <c r="P883" s="103"/>
      <c r="Q883" s="103"/>
      <c r="R883" s="103"/>
      <c r="S883" s="127"/>
      <c r="T883" s="103"/>
      <c r="U883" s="103"/>
      <c r="V883" s="103"/>
      <c r="W883" s="103"/>
      <c r="X883" s="103"/>
      <c r="Y883" s="103"/>
      <c r="Z883" s="103"/>
      <c r="AA883" s="103"/>
      <c r="AB883" s="103"/>
      <c r="AC883" s="103"/>
    </row>
    <row r="884" spans="1:29" ht="14.25" x14ac:dyDescent="0.2">
      <c r="A884" s="103"/>
      <c r="B884" s="103"/>
      <c r="C884" s="103"/>
      <c r="D884" s="103"/>
      <c r="E884" s="103"/>
      <c r="F884" s="103"/>
      <c r="G884" s="103"/>
      <c r="H884" s="103"/>
      <c r="I884" s="103"/>
      <c r="J884" s="103"/>
      <c r="K884" s="103"/>
      <c r="L884" s="103"/>
      <c r="M884" s="103"/>
      <c r="N884" s="103"/>
      <c r="O884" s="103"/>
      <c r="P884" s="103"/>
      <c r="Q884" s="103"/>
      <c r="R884" s="103"/>
      <c r="S884" s="127"/>
      <c r="T884" s="103"/>
      <c r="U884" s="103"/>
      <c r="V884" s="103"/>
      <c r="W884" s="103"/>
      <c r="X884" s="103"/>
      <c r="Y884" s="103"/>
      <c r="Z884" s="103"/>
      <c r="AA884" s="103"/>
      <c r="AB884" s="103"/>
      <c r="AC884" s="103"/>
    </row>
    <row r="885" spans="1:29" ht="14.25" x14ac:dyDescent="0.2">
      <c r="A885" s="103"/>
      <c r="B885" s="103"/>
      <c r="C885" s="103"/>
      <c r="D885" s="103"/>
      <c r="E885" s="103"/>
      <c r="F885" s="103"/>
      <c r="G885" s="103"/>
      <c r="H885" s="103"/>
      <c r="I885" s="103"/>
      <c r="J885" s="103"/>
      <c r="K885" s="103"/>
      <c r="L885" s="103"/>
      <c r="M885" s="103"/>
      <c r="N885" s="103"/>
      <c r="O885" s="103"/>
      <c r="P885" s="103"/>
      <c r="Q885" s="103"/>
      <c r="R885" s="103"/>
      <c r="S885" s="127"/>
      <c r="T885" s="103"/>
      <c r="U885" s="103"/>
      <c r="V885" s="103"/>
      <c r="W885" s="103"/>
      <c r="X885" s="103"/>
      <c r="Y885" s="103"/>
      <c r="Z885" s="103"/>
      <c r="AA885" s="103"/>
      <c r="AB885" s="103"/>
      <c r="AC885" s="103"/>
    </row>
    <row r="886" spans="1:29" ht="14.25" x14ac:dyDescent="0.2">
      <c r="A886" s="103"/>
      <c r="B886" s="103"/>
      <c r="C886" s="103"/>
      <c r="D886" s="103"/>
      <c r="E886" s="103"/>
      <c r="F886" s="103"/>
      <c r="G886" s="103"/>
      <c r="H886" s="103"/>
      <c r="I886" s="103"/>
      <c r="J886" s="103"/>
      <c r="K886" s="103"/>
      <c r="L886" s="103"/>
      <c r="M886" s="103"/>
      <c r="N886" s="103"/>
      <c r="O886" s="103"/>
      <c r="P886" s="103"/>
      <c r="Q886" s="103"/>
      <c r="R886" s="103"/>
      <c r="S886" s="127"/>
      <c r="T886" s="103"/>
      <c r="U886" s="103"/>
      <c r="V886" s="103"/>
      <c r="W886" s="103"/>
      <c r="X886" s="103"/>
      <c r="Y886" s="103"/>
      <c r="Z886" s="103"/>
      <c r="AA886" s="103"/>
      <c r="AB886" s="103"/>
      <c r="AC886" s="103"/>
    </row>
    <row r="887" spans="1:29" ht="14.25" x14ac:dyDescent="0.2">
      <c r="A887" s="103"/>
      <c r="B887" s="103"/>
      <c r="C887" s="103"/>
      <c r="D887" s="103"/>
      <c r="E887" s="103"/>
      <c r="F887" s="103"/>
      <c r="G887" s="103"/>
      <c r="H887" s="103"/>
      <c r="I887" s="103"/>
      <c r="J887" s="103"/>
      <c r="K887" s="103"/>
      <c r="L887" s="103"/>
      <c r="M887" s="103"/>
      <c r="N887" s="103"/>
      <c r="O887" s="103"/>
      <c r="P887" s="103"/>
      <c r="Q887" s="103"/>
      <c r="R887" s="103"/>
      <c r="S887" s="127"/>
      <c r="T887" s="103"/>
      <c r="U887" s="103"/>
      <c r="V887" s="103"/>
      <c r="W887" s="103"/>
      <c r="X887" s="103"/>
      <c r="Y887" s="103"/>
      <c r="Z887" s="103"/>
      <c r="AA887" s="103"/>
      <c r="AB887" s="103"/>
      <c r="AC887" s="103"/>
    </row>
    <row r="888" spans="1:29" ht="14.25" x14ac:dyDescent="0.2">
      <c r="A888" s="103"/>
      <c r="B888" s="103"/>
      <c r="C888" s="103"/>
      <c r="D888" s="103"/>
      <c r="E888" s="103"/>
      <c r="F888" s="103"/>
      <c r="G888" s="103"/>
      <c r="H888" s="103"/>
      <c r="I888" s="103"/>
      <c r="J888" s="103"/>
      <c r="K888" s="103"/>
      <c r="L888" s="103"/>
      <c r="M888" s="103"/>
      <c r="N888" s="103"/>
      <c r="O888" s="103"/>
      <c r="P888" s="103"/>
      <c r="Q888" s="103"/>
      <c r="R888" s="103"/>
      <c r="S888" s="127"/>
      <c r="T888" s="103"/>
      <c r="U888" s="103"/>
      <c r="V888" s="103"/>
      <c r="W888" s="103"/>
      <c r="X888" s="103"/>
      <c r="Y888" s="103"/>
      <c r="Z888" s="103"/>
      <c r="AA888" s="103"/>
      <c r="AB888" s="103"/>
      <c r="AC888" s="103"/>
    </row>
    <row r="889" spans="1:29" ht="14.25" x14ac:dyDescent="0.2">
      <c r="A889" s="103"/>
      <c r="B889" s="103"/>
      <c r="C889" s="103"/>
      <c r="D889" s="103"/>
      <c r="E889" s="103"/>
      <c r="F889" s="103"/>
      <c r="G889" s="103"/>
      <c r="H889" s="103"/>
      <c r="I889" s="103"/>
      <c r="J889" s="103"/>
      <c r="K889" s="103"/>
      <c r="L889" s="103"/>
      <c r="M889" s="103"/>
      <c r="N889" s="103"/>
      <c r="O889" s="103"/>
      <c r="P889" s="103"/>
      <c r="Q889" s="103"/>
      <c r="R889" s="103"/>
      <c r="S889" s="127"/>
      <c r="T889" s="103"/>
      <c r="U889" s="103"/>
      <c r="V889" s="103"/>
      <c r="W889" s="103"/>
      <c r="X889" s="103"/>
      <c r="Y889" s="103"/>
      <c r="Z889" s="103"/>
      <c r="AA889" s="103"/>
      <c r="AB889" s="103"/>
      <c r="AC889" s="103"/>
    </row>
    <row r="890" spans="1:29" ht="14.25" x14ac:dyDescent="0.2">
      <c r="A890" s="103"/>
      <c r="B890" s="103"/>
      <c r="C890" s="103"/>
      <c r="D890" s="103"/>
      <c r="E890" s="103"/>
      <c r="F890" s="103"/>
      <c r="G890" s="103"/>
      <c r="H890" s="103"/>
      <c r="I890" s="103"/>
      <c r="J890" s="103"/>
      <c r="K890" s="103"/>
      <c r="L890" s="103"/>
      <c r="M890" s="103"/>
      <c r="N890" s="103"/>
      <c r="O890" s="103"/>
      <c r="P890" s="103"/>
      <c r="Q890" s="103"/>
      <c r="R890" s="103"/>
      <c r="S890" s="127"/>
      <c r="T890" s="103"/>
      <c r="U890" s="103"/>
      <c r="V890" s="103"/>
      <c r="W890" s="103"/>
      <c r="X890" s="103"/>
      <c r="Y890" s="103"/>
      <c r="Z890" s="103"/>
      <c r="AA890" s="103"/>
      <c r="AB890" s="103"/>
      <c r="AC890" s="103"/>
    </row>
    <row r="891" spans="1:29" ht="14.25" x14ac:dyDescent="0.2">
      <c r="A891" s="103"/>
      <c r="B891" s="103"/>
      <c r="C891" s="103"/>
      <c r="D891" s="103"/>
      <c r="E891" s="103"/>
      <c r="F891" s="103"/>
      <c r="G891" s="103"/>
      <c r="H891" s="103"/>
      <c r="I891" s="103"/>
      <c r="J891" s="103"/>
      <c r="K891" s="103"/>
      <c r="L891" s="103"/>
      <c r="M891" s="103"/>
      <c r="N891" s="103"/>
      <c r="O891" s="103"/>
      <c r="P891" s="103"/>
      <c r="Q891" s="103"/>
      <c r="R891" s="103"/>
      <c r="S891" s="127"/>
      <c r="T891" s="103"/>
      <c r="U891" s="103"/>
      <c r="V891" s="103"/>
      <c r="W891" s="103"/>
      <c r="X891" s="103"/>
      <c r="Y891" s="103"/>
      <c r="Z891" s="103"/>
      <c r="AA891" s="103"/>
      <c r="AB891" s="103"/>
      <c r="AC891" s="103"/>
    </row>
    <row r="892" spans="1:29" ht="14.25" x14ac:dyDescent="0.2">
      <c r="A892" s="103"/>
      <c r="B892" s="103"/>
      <c r="C892" s="103"/>
      <c r="D892" s="103"/>
      <c r="E892" s="103"/>
      <c r="F892" s="103"/>
      <c r="G892" s="103"/>
      <c r="H892" s="103"/>
      <c r="I892" s="103"/>
      <c r="J892" s="103"/>
      <c r="K892" s="103"/>
      <c r="L892" s="103"/>
      <c r="M892" s="103"/>
      <c r="N892" s="103"/>
      <c r="O892" s="103"/>
      <c r="P892" s="103"/>
      <c r="Q892" s="103"/>
      <c r="R892" s="103"/>
      <c r="S892" s="127"/>
      <c r="T892" s="103"/>
      <c r="U892" s="103"/>
      <c r="V892" s="103"/>
      <c r="W892" s="103"/>
      <c r="X892" s="103"/>
      <c r="Y892" s="103"/>
      <c r="Z892" s="103"/>
      <c r="AA892" s="103"/>
      <c r="AB892" s="103"/>
      <c r="AC892" s="103"/>
    </row>
    <row r="893" spans="1:29" ht="14.25" x14ac:dyDescent="0.2">
      <c r="A893" s="103"/>
      <c r="B893" s="103"/>
      <c r="C893" s="103"/>
      <c r="D893" s="103"/>
      <c r="E893" s="103"/>
      <c r="F893" s="103"/>
      <c r="G893" s="103"/>
      <c r="H893" s="103"/>
      <c r="I893" s="103"/>
      <c r="J893" s="103"/>
      <c r="K893" s="103"/>
      <c r="L893" s="103"/>
      <c r="M893" s="103"/>
      <c r="N893" s="103"/>
      <c r="O893" s="103"/>
      <c r="P893" s="103"/>
      <c r="Q893" s="103"/>
      <c r="R893" s="103"/>
      <c r="S893" s="127"/>
      <c r="T893" s="103"/>
      <c r="U893" s="103"/>
      <c r="V893" s="103"/>
      <c r="W893" s="103"/>
      <c r="X893" s="103"/>
      <c r="Y893" s="103"/>
      <c r="Z893" s="103"/>
      <c r="AA893" s="103"/>
      <c r="AB893" s="103"/>
      <c r="AC893" s="103"/>
    </row>
    <row r="894" spans="1:29" ht="14.25" x14ac:dyDescent="0.2">
      <c r="A894" s="103"/>
      <c r="B894" s="103"/>
      <c r="C894" s="103"/>
      <c r="D894" s="103"/>
      <c r="E894" s="103"/>
      <c r="F894" s="103"/>
      <c r="G894" s="103"/>
      <c r="H894" s="103"/>
      <c r="I894" s="103"/>
      <c r="J894" s="103"/>
      <c r="K894" s="103"/>
      <c r="L894" s="103"/>
      <c r="M894" s="103"/>
      <c r="N894" s="103"/>
      <c r="O894" s="103"/>
      <c r="P894" s="103"/>
      <c r="Q894" s="103"/>
      <c r="R894" s="103"/>
      <c r="S894" s="127"/>
      <c r="T894" s="103"/>
      <c r="U894" s="103"/>
      <c r="V894" s="103"/>
      <c r="W894" s="103"/>
      <c r="X894" s="103"/>
      <c r="Y894" s="103"/>
      <c r="Z894" s="103"/>
      <c r="AA894" s="103"/>
      <c r="AB894" s="103"/>
      <c r="AC894" s="103"/>
    </row>
    <row r="895" spans="1:29" ht="14.25" x14ac:dyDescent="0.2">
      <c r="A895" s="103"/>
      <c r="B895" s="103"/>
      <c r="C895" s="103"/>
      <c r="D895" s="103"/>
      <c r="E895" s="103"/>
      <c r="F895" s="103"/>
      <c r="G895" s="103"/>
      <c r="H895" s="103"/>
      <c r="I895" s="103"/>
      <c r="J895" s="103"/>
      <c r="K895" s="103"/>
      <c r="L895" s="103"/>
      <c r="M895" s="103"/>
      <c r="N895" s="103"/>
      <c r="O895" s="103"/>
      <c r="P895" s="103"/>
      <c r="Q895" s="103"/>
      <c r="R895" s="103"/>
      <c r="S895" s="127"/>
      <c r="T895" s="103"/>
      <c r="U895" s="103"/>
      <c r="V895" s="103"/>
      <c r="W895" s="103"/>
      <c r="X895" s="103"/>
      <c r="Y895" s="103"/>
      <c r="Z895" s="103"/>
      <c r="AA895" s="103"/>
      <c r="AB895" s="103"/>
      <c r="AC895" s="103"/>
    </row>
    <row r="896" spans="1:29" ht="14.25" x14ac:dyDescent="0.2">
      <c r="A896" s="103"/>
      <c r="B896" s="103"/>
      <c r="C896" s="103"/>
      <c r="D896" s="103"/>
      <c r="E896" s="103"/>
      <c r="F896" s="103"/>
      <c r="G896" s="103"/>
      <c r="H896" s="103"/>
      <c r="I896" s="103"/>
      <c r="J896" s="103"/>
      <c r="K896" s="103"/>
      <c r="L896" s="103"/>
      <c r="M896" s="103"/>
      <c r="N896" s="103"/>
      <c r="O896" s="103"/>
      <c r="P896" s="103"/>
      <c r="Q896" s="103"/>
      <c r="R896" s="103"/>
      <c r="S896" s="127"/>
      <c r="T896" s="103"/>
      <c r="U896" s="103"/>
      <c r="V896" s="103"/>
      <c r="W896" s="103"/>
      <c r="X896" s="103"/>
      <c r="Y896" s="103"/>
      <c r="Z896" s="103"/>
      <c r="AA896" s="103"/>
      <c r="AB896" s="103"/>
      <c r="AC896" s="103"/>
    </row>
    <row r="897" spans="1:29" ht="14.25" x14ac:dyDescent="0.2">
      <c r="A897" s="103"/>
      <c r="B897" s="103"/>
      <c r="C897" s="103"/>
      <c r="D897" s="103"/>
      <c r="E897" s="103"/>
      <c r="F897" s="103"/>
      <c r="G897" s="103"/>
      <c r="H897" s="103"/>
      <c r="I897" s="103"/>
      <c r="J897" s="103"/>
      <c r="K897" s="103"/>
      <c r="L897" s="103"/>
      <c r="M897" s="103"/>
      <c r="N897" s="103"/>
      <c r="O897" s="103"/>
      <c r="P897" s="103"/>
      <c r="Q897" s="103"/>
      <c r="R897" s="103"/>
      <c r="S897" s="127"/>
      <c r="T897" s="103"/>
      <c r="U897" s="103"/>
      <c r="V897" s="103"/>
      <c r="W897" s="103"/>
      <c r="X897" s="103"/>
      <c r="Y897" s="103"/>
      <c r="Z897" s="103"/>
      <c r="AA897" s="103"/>
      <c r="AB897" s="103"/>
      <c r="AC897" s="103"/>
    </row>
    <row r="898" spans="1:29" ht="14.25" x14ac:dyDescent="0.2">
      <c r="A898" s="103"/>
      <c r="B898" s="103"/>
      <c r="C898" s="103"/>
      <c r="D898" s="103"/>
      <c r="E898" s="103"/>
      <c r="F898" s="103"/>
      <c r="G898" s="103"/>
      <c r="H898" s="103"/>
      <c r="I898" s="103"/>
      <c r="J898" s="103"/>
      <c r="K898" s="103"/>
      <c r="L898" s="103"/>
      <c r="M898" s="103"/>
      <c r="N898" s="103"/>
      <c r="O898" s="103"/>
      <c r="P898" s="103"/>
      <c r="Q898" s="103"/>
      <c r="R898" s="103"/>
      <c r="S898" s="127"/>
      <c r="T898" s="103"/>
      <c r="U898" s="103"/>
      <c r="V898" s="103"/>
      <c r="W898" s="103"/>
      <c r="X898" s="103"/>
      <c r="Y898" s="103"/>
      <c r="Z898" s="103"/>
      <c r="AA898" s="103"/>
      <c r="AB898" s="103"/>
      <c r="AC898" s="103"/>
    </row>
    <row r="899" spans="1:29" ht="14.25" x14ac:dyDescent="0.2">
      <c r="A899" s="103"/>
      <c r="B899" s="103"/>
      <c r="C899" s="103"/>
      <c r="D899" s="103"/>
      <c r="E899" s="103"/>
      <c r="F899" s="103"/>
      <c r="G899" s="103"/>
      <c r="H899" s="103"/>
      <c r="I899" s="103"/>
      <c r="J899" s="103"/>
      <c r="K899" s="103"/>
      <c r="L899" s="103"/>
      <c r="M899" s="103"/>
      <c r="N899" s="103"/>
      <c r="O899" s="103"/>
      <c r="P899" s="103"/>
      <c r="Q899" s="103"/>
      <c r="R899" s="103"/>
      <c r="S899" s="127"/>
      <c r="T899" s="103"/>
      <c r="U899" s="103"/>
      <c r="V899" s="103"/>
      <c r="W899" s="103"/>
      <c r="X899" s="103"/>
      <c r="Y899" s="103"/>
      <c r="Z899" s="103"/>
      <c r="AA899" s="103"/>
      <c r="AB899" s="103"/>
      <c r="AC899" s="103"/>
    </row>
    <row r="900" spans="1:29" ht="14.25" x14ac:dyDescent="0.2">
      <c r="A900" s="103"/>
      <c r="B900" s="103"/>
      <c r="C900" s="103"/>
      <c r="D900" s="103"/>
      <c r="E900" s="103"/>
      <c r="F900" s="103"/>
      <c r="G900" s="103"/>
      <c r="H900" s="103"/>
      <c r="I900" s="103"/>
      <c r="J900" s="103"/>
      <c r="K900" s="103"/>
      <c r="L900" s="103"/>
      <c r="M900" s="103"/>
      <c r="N900" s="103"/>
      <c r="O900" s="103"/>
      <c r="P900" s="103"/>
      <c r="Q900" s="103"/>
      <c r="R900" s="103"/>
      <c r="S900" s="127"/>
      <c r="T900" s="103"/>
      <c r="U900" s="103"/>
      <c r="V900" s="103"/>
      <c r="W900" s="103"/>
      <c r="X900" s="103"/>
      <c r="Y900" s="103"/>
      <c r="Z900" s="103"/>
      <c r="AA900" s="103"/>
      <c r="AB900" s="103"/>
      <c r="AC900" s="103"/>
    </row>
    <row r="901" spans="1:29" ht="14.25" x14ac:dyDescent="0.2">
      <c r="A901" s="103"/>
      <c r="B901" s="103"/>
      <c r="C901" s="103"/>
      <c r="D901" s="103"/>
      <c r="E901" s="103"/>
      <c r="F901" s="103"/>
      <c r="G901" s="103"/>
      <c r="H901" s="103"/>
      <c r="I901" s="103"/>
      <c r="J901" s="103"/>
      <c r="K901" s="103"/>
      <c r="L901" s="103"/>
      <c r="M901" s="103"/>
      <c r="N901" s="103"/>
      <c r="O901" s="103"/>
      <c r="P901" s="103"/>
      <c r="Q901" s="103"/>
      <c r="R901" s="103"/>
      <c r="S901" s="127"/>
      <c r="T901" s="103"/>
      <c r="U901" s="103"/>
      <c r="V901" s="103"/>
      <c r="W901" s="103"/>
      <c r="X901" s="103"/>
      <c r="Y901" s="103"/>
      <c r="Z901" s="103"/>
      <c r="AA901" s="103"/>
      <c r="AB901" s="103"/>
      <c r="AC901" s="103"/>
    </row>
    <row r="902" spans="1:29" ht="14.25" x14ac:dyDescent="0.2">
      <c r="A902" s="103"/>
      <c r="B902" s="103"/>
      <c r="C902" s="103"/>
      <c r="D902" s="103"/>
      <c r="E902" s="103"/>
      <c r="F902" s="103"/>
      <c r="G902" s="103"/>
      <c r="H902" s="103"/>
      <c r="I902" s="103"/>
      <c r="J902" s="103"/>
      <c r="K902" s="103"/>
      <c r="L902" s="103"/>
      <c r="M902" s="103"/>
      <c r="N902" s="103"/>
      <c r="O902" s="103"/>
      <c r="P902" s="103"/>
      <c r="Q902" s="103"/>
      <c r="R902" s="103"/>
      <c r="S902" s="127"/>
      <c r="T902" s="103"/>
      <c r="U902" s="103"/>
      <c r="V902" s="103"/>
      <c r="W902" s="103"/>
      <c r="X902" s="103"/>
      <c r="Y902" s="103"/>
      <c r="Z902" s="103"/>
      <c r="AA902" s="103"/>
      <c r="AB902" s="103"/>
      <c r="AC902" s="103"/>
    </row>
    <row r="903" spans="1:29" ht="14.25" x14ac:dyDescent="0.2">
      <c r="A903" s="103"/>
      <c r="B903" s="103"/>
      <c r="C903" s="103"/>
      <c r="D903" s="103"/>
      <c r="E903" s="103"/>
      <c r="F903" s="103"/>
      <c r="G903" s="103"/>
      <c r="H903" s="103"/>
      <c r="I903" s="103"/>
      <c r="J903" s="103"/>
      <c r="K903" s="103"/>
      <c r="L903" s="103"/>
      <c r="M903" s="103"/>
      <c r="N903" s="103"/>
      <c r="O903" s="103"/>
      <c r="P903" s="103"/>
      <c r="Q903" s="103"/>
      <c r="R903" s="103"/>
      <c r="S903" s="127"/>
      <c r="T903" s="103"/>
      <c r="U903" s="103"/>
      <c r="V903" s="103"/>
      <c r="W903" s="103"/>
      <c r="X903" s="103"/>
      <c r="Y903" s="103"/>
      <c r="Z903" s="103"/>
      <c r="AA903" s="103"/>
      <c r="AB903" s="103"/>
      <c r="AC903" s="103"/>
    </row>
    <row r="904" spans="1:29" ht="14.25" x14ac:dyDescent="0.2">
      <c r="A904" s="103"/>
      <c r="B904" s="103"/>
      <c r="C904" s="103"/>
      <c r="D904" s="103"/>
      <c r="E904" s="103"/>
      <c r="F904" s="103"/>
      <c r="G904" s="103"/>
      <c r="H904" s="103"/>
      <c r="I904" s="103"/>
      <c r="J904" s="103"/>
      <c r="K904" s="103"/>
      <c r="L904" s="103"/>
      <c r="M904" s="103"/>
      <c r="N904" s="103"/>
      <c r="O904" s="103"/>
      <c r="P904" s="103"/>
      <c r="Q904" s="103"/>
      <c r="R904" s="103"/>
      <c r="S904" s="127"/>
      <c r="T904" s="103"/>
      <c r="U904" s="103"/>
      <c r="V904" s="103"/>
      <c r="W904" s="103"/>
      <c r="X904" s="103"/>
      <c r="Y904" s="103"/>
      <c r="Z904" s="103"/>
      <c r="AA904" s="103"/>
      <c r="AB904" s="103"/>
      <c r="AC904" s="103"/>
    </row>
    <row r="905" spans="1:29" ht="14.25" x14ac:dyDescent="0.2">
      <c r="A905" s="103"/>
      <c r="B905" s="103"/>
      <c r="C905" s="103"/>
      <c r="D905" s="103"/>
      <c r="E905" s="103"/>
      <c r="F905" s="103"/>
      <c r="G905" s="103"/>
      <c r="H905" s="103"/>
      <c r="I905" s="103"/>
      <c r="J905" s="103"/>
      <c r="K905" s="103"/>
      <c r="L905" s="103"/>
      <c r="M905" s="103"/>
      <c r="N905" s="103"/>
      <c r="O905" s="103"/>
      <c r="P905" s="103"/>
      <c r="Q905" s="103"/>
      <c r="R905" s="103"/>
      <c r="S905" s="127"/>
      <c r="T905" s="103"/>
      <c r="U905" s="103"/>
      <c r="V905" s="103"/>
      <c r="W905" s="103"/>
      <c r="X905" s="103"/>
      <c r="Y905" s="103"/>
      <c r="Z905" s="103"/>
      <c r="AA905" s="103"/>
      <c r="AB905" s="103"/>
      <c r="AC905" s="103"/>
    </row>
    <row r="906" spans="1:29" ht="14.25" x14ac:dyDescent="0.2">
      <c r="A906" s="103"/>
      <c r="B906" s="103"/>
      <c r="C906" s="103"/>
      <c r="D906" s="103"/>
      <c r="E906" s="103"/>
      <c r="F906" s="103"/>
      <c r="G906" s="103"/>
      <c r="H906" s="103"/>
      <c r="I906" s="103"/>
      <c r="J906" s="103"/>
      <c r="K906" s="103"/>
      <c r="L906" s="103"/>
      <c r="M906" s="103"/>
      <c r="N906" s="103"/>
      <c r="O906" s="103"/>
      <c r="P906" s="103"/>
      <c r="Q906" s="103"/>
      <c r="R906" s="103"/>
      <c r="S906" s="127"/>
      <c r="T906" s="103"/>
      <c r="U906" s="103"/>
      <c r="V906" s="103"/>
      <c r="W906" s="103"/>
      <c r="X906" s="103"/>
      <c r="Y906" s="103"/>
      <c r="Z906" s="103"/>
      <c r="AA906" s="103"/>
      <c r="AB906" s="103"/>
      <c r="AC906" s="103"/>
    </row>
    <row r="907" spans="1:29" ht="14.25" x14ac:dyDescent="0.2">
      <c r="A907" s="103"/>
      <c r="B907" s="103"/>
      <c r="C907" s="103"/>
      <c r="D907" s="103"/>
      <c r="E907" s="103"/>
      <c r="F907" s="103"/>
      <c r="G907" s="103"/>
      <c r="H907" s="103"/>
      <c r="I907" s="103"/>
      <c r="J907" s="103"/>
      <c r="K907" s="103"/>
      <c r="L907" s="103"/>
      <c r="M907" s="103"/>
      <c r="N907" s="103"/>
      <c r="O907" s="103"/>
      <c r="P907" s="103"/>
      <c r="Q907" s="103"/>
      <c r="R907" s="103"/>
      <c r="S907" s="127"/>
      <c r="T907" s="103"/>
      <c r="U907" s="103"/>
      <c r="V907" s="103"/>
      <c r="W907" s="103"/>
      <c r="X907" s="103"/>
      <c r="Y907" s="103"/>
      <c r="Z907" s="103"/>
      <c r="AA907" s="103"/>
      <c r="AB907" s="103"/>
      <c r="AC907" s="103"/>
    </row>
    <row r="908" spans="1:29" ht="14.25" x14ac:dyDescent="0.2">
      <c r="A908" s="103"/>
      <c r="B908" s="103"/>
      <c r="C908" s="103"/>
      <c r="D908" s="103"/>
      <c r="E908" s="103"/>
      <c r="F908" s="103"/>
      <c r="G908" s="103"/>
      <c r="H908" s="103"/>
      <c r="I908" s="103"/>
      <c r="J908" s="103"/>
      <c r="K908" s="103"/>
      <c r="L908" s="103"/>
      <c r="M908" s="103"/>
      <c r="N908" s="103"/>
      <c r="O908" s="103"/>
      <c r="P908" s="103"/>
      <c r="Q908" s="103"/>
      <c r="R908" s="103"/>
      <c r="S908" s="127"/>
      <c r="T908" s="103"/>
      <c r="U908" s="103"/>
      <c r="V908" s="103"/>
      <c r="W908" s="103"/>
      <c r="X908" s="103"/>
      <c r="Y908" s="103"/>
      <c r="Z908" s="103"/>
      <c r="AA908" s="103"/>
      <c r="AB908" s="103"/>
      <c r="AC908" s="103"/>
    </row>
    <row r="909" spans="1:29" ht="14.25" x14ac:dyDescent="0.2">
      <c r="A909" s="103"/>
      <c r="B909" s="103"/>
      <c r="C909" s="103"/>
      <c r="D909" s="103"/>
      <c r="E909" s="103"/>
      <c r="F909" s="103"/>
      <c r="G909" s="103"/>
      <c r="H909" s="103"/>
      <c r="I909" s="103"/>
      <c r="J909" s="103"/>
      <c r="K909" s="103"/>
      <c r="L909" s="103"/>
      <c r="M909" s="103"/>
      <c r="N909" s="103"/>
      <c r="O909" s="103"/>
      <c r="P909" s="103"/>
      <c r="Q909" s="103"/>
      <c r="R909" s="103"/>
      <c r="S909" s="127"/>
      <c r="T909" s="103"/>
      <c r="U909" s="103"/>
      <c r="V909" s="103"/>
      <c r="W909" s="103"/>
      <c r="X909" s="103"/>
      <c r="Y909" s="103"/>
      <c r="Z909" s="103"/>
      <c r="AA909" s="103"/>
      <c r="AB909" s="103"/>
      <c r="AC909" s="103"/>
    </row>
    <row r="910" spans="1:29" ht="14.25" x14ac:dyDescent="0.2">
      <c r="A910" s="103"/>
      <c r="B910" s="103"/>
      <c r="C910" s="103"/>
      <c r="D910" s="103"/>
      <c r="E910" s="103"/>
      <c r="F910" s="103"/>
      <c r="G910" s="103"/>
      <c r="H910" s="103"/>
      <c r="I910" s="103"/>
      <c r="J910" s="103"/>
      <c r="K910" s="103"/>
      <c r="L910" s="103"/>
      <c r="M910" s="103"/>
      <c r="N910" s="103"/>
      <c r="O910" s="103"/>
      <c r="P910" s="103"/>
      <c r="Q910" s="103"/>
      <c r="R910" s="103"/>
      <c r="S910" s="127"/>
      <c r="T910" s="103"/>
      <c r="U910" s="103"/>
      <c r="V910" s="103"/>
      <c r="W910" s="103"/>
      <c r="X910" s="103"/>
      <c r="Y910" s="103"/>
      <c r="Z910" s="103"/>
      <c r="AA910" s="103"/>
      <c r="AB910" s="103"/>
      <c r="AC910" s="103"/>
    </row>
    <row r="911" spans="1:29" ht="14.25" x14ac:dyDescent="0.2">
      <c r="A911" s="103"/>
      <c r="B911" s="103"/>
      <c r="C911" s="103"/>
      <c r="D911" s="103"/>
      <c r="E911" s="103"/>
      <c r="F911" s="103"/>
      <c r="G911" s="103"/>
      <c r="H911" s="103"/>
      <c r="I911" s="103"/>
      <c r="J911" s="103"/>
      <c r="K911" s="103"/>
      <c r="L911" s="103"/>
      <c r="M911" s="103"/>
      <c r="N911" s="103"/>
      <c r="O911" s="103"/>
      <c r="P911" s="103"/>
      <c r="Q911" s="103"/>
      <c r="R911" s="103"/>
      <c r="S911" s="127"/>
      <c r="T911" s="103"/>
      <c r="U911" s="103"/>
      <c r="V911" s="103"/>
      <c r="W911" s="103"/>
      <c r="X911" s="103"/>
      <c r="Y911" s="103"/>
      <c r="Z911" s="103"/>
      <c r="AA911" s="103"/>
      <c r="AB911" s="103"/>
      <c r="AC911" s="103"/>
    </row>
    <row r="912" spans="1:29" ht="14.25" x14ac:dyDescent="0.2">
      <c r="A912" s="103"/>
      <c r="B912" s="103"/>
      <c r="C912" s="103"/>
      <c r="D912" s="103"/>
      <c r="E912" s="103"/>
      <c r="F912" s="103"/>
      <c r="G912" s="103"/>
      <c r="H912" s="103"/>
      <c r="I912" s="103"/>
      <c r="J912" s="103"/>
      <c r="K912" s="103"/>
      <c r="L912" s="103"/>
      <c r="M912" s="103"/>
      <c r="N912" s="103"/>
      <c r="O912" s="103"/>
      <c r="P912" s="103"/>
      <c r="Q912" s="103"/>
      <c r="R912" s="103"/>
      <c r="S912" s="127"/>
      <c r="T912" s="103"/>
      <c r="U912" s="103"/>
      <c r="V912" s="103"/>
      <c r="W912" s="103"/>
      <c r="X912" s="103"/>
      <c r="Y912" s="103"/>
      <c r="Z912" s="103"/>
      <c r="AA912" s="103"/>
      <c r="AB912" s="103"/>
      <c r="AC912" s="103"/>
    </row>
    <row r="913" spans="1:29" ht="14.25" x14ac:dyDescent="0.2">
      <c r="A913" s="103"/>
      <c r="B913" s="103"/>
      <c r="C913" s="103"/>
      <c r="D913" s="103"/>
      <c r="E913" s="103"/>
      <c r="F913" s="103"/>
      <c r="G913" s="103"/>
      <c r="H913" s="103"/>
      <c r="I913" s="103"/>
      <c r="J913" s="103"/>
      <c r="K913" s="103"/>
      <c r="L913" s="103"/>
      <c r="M913" s="103"/>
      <c r="N913" s="103"/>
      <c r="O913" s="103"/>
      <c r="P913" s="103"/>
      <c r="Q913" s="103"/>
      <c r="R913" s="103"/>
      <c r="S913" s="127"/>
      <c r="T913" s="103"/>
      <c r="U913" s="103"/>
      <c r="V913" s="103"/>
      <c r="W913" s="103"/>
      <c r="X913" s="103"/>
      <c r="Y913" s="103"/>
      <c r="Z913" s="103"/>
      <c r="AA913" s="103"/>
      <c r="AB913" s="103"/>
      <c r="AC913" s="103"/>
    </row>
    <row r="914" spans="1:29" ht="14.25" x14ac:dyDescent="0.2">
      <c r="A914" s="103"/>
      <c r="B914" s="103"/>
      <c r="C914" s="103"/>
      <c r="D914" s="103"/>
      <c r="E914" s="103"/>
      <c r="F914" s="103"/>
      <c r="G914" s="103"/>
      <c r="H914" s="103"/>
      <c r="I914" s="103"/>
      <c r="J914" s="103"/>
      <c r="K914" s="103"/>
      <c r="L914" s="103"/>
      <c r="M914" s="103"/>
      <c r="N914" s="103"/>
      <c r="O914" s="103"/>
      <c r="P914" s="103"/>
      <c r="Q914" s="103"/>
      <c r="R914" s="103"/>
      <c r="S914" s="127"/>
      <c r="T914" s="103"/>
      <c r="U914" s="103"/>
      <c r="V914" s="103"/>
      <c r="W914" s="103"/>
      <c r="X914" s="103"/>
      <c r="Y914" s="103"/>
      <c r="Z914" s="103"/>
      <c r="AA914" s="103"/>
      <c r="AB914" s="103"/>
      <c r="AC914" s="103"/>
    </row>
    <row r="915" spans="1:29" ht="14.25" x14ac:dyDescent="0.2">
      <c r="A915" s="103"/>
      <c r="B915" s="103"/>
      <c r="C915" s="103"/>
      <c r="D915" s="103"/>
      <c r="E915" s="103"/>
      <c r="F915" s="103"/>
      <c r="G915" s="103"/>
      <c r="H915" s="103"/>
      <c r="I915" s="103"/>
      <c r="J915" s="103"/>
      <c r="K915" s="103"/>
      <c r="L915" s="103"/>
      <c r="M915" s="103"/>
      <c r="N915" s="103"/>
      <c r="O915" s="103"/>
      <c r="P915" s="103"/>
      <c r="Q915" s="103"/>
      <c r="R915" s="103"/>
      <c r="S915" s="127"/>
      <c r="T915" s="103"/>
      <c r="U915" s="103"/>
      <c r="V915" s="103"/>
      <c r="W915" s="103"/>
      <c r="X915" s="103"/>
      <c r="Y915" s="103"/>
      <c r="Z915" s="103"/>
      <c r="AA915" s="103"/>
      <c r="AB915" s="103"/>
      <c r="AC915" s="103"/>
    </row>
    <row r="916" spans="1:29" ht="14.25" x14ac:dyDescent="0.2">
      <c r="A916" s="103"/>
      <c r="B916" s="103"/>
      <c r="C916" s="103"/>
      <c r="D916" s="103"/>
      <c r="E916" s="103"/>
      <c r="F916" s="103"/>
      <c r="G916" s="103"/>
      <c r="H916" s="103"/>
      <c r="I916" s="103"/>
      <c r="J916" s="103"/>
      <c r="K916" s="103"/>
      <c r="L916" s="103"/>
      <c r="M916" s="103"/>
      <c r="N916" s="103"/>
      <c r="O916" s="103"/>
      <c r="P916" s="103"/>
      <c r="Q916" s="103"/>
      <c r="R916" s="103"/>
      <c r="S916" s="127"/>
      <c r="T916" s="103"/>
      <c r="U916" s="103"/>
      <c r="V916" s="103"/>
      <c r="W916" s="103"/>
      <c r="X916" s="103"/>
      <c r="Y916" s="103"/>
      <c r="Z916" s="103"/>
      <c r="AA916" s="103"/>
      <c r="AB916" s="103"/>
      <c r="AC916" s="103"/>
    </row>
    <row r="917" spans="1:29" ht="14.25" x14ac:dyDescent="0.2">
      <c r="A917" s="103"/>
      <c r="B917" s="103"/>
      <c r="C917" s="103"/>
      <c r="D917" s="103"/>
      <c r="E917" s="103"/>
      <c r="F917" s="103"/>
      <c r="G917" s="103"/>
      <c r="H917" s="103"/>
      <c r="I917" s="103"/>
      <c r="J917" s="103"/>
      <c r="K917" s="103"/>
      <c r="L917" s="103"/>
      <c r="M917" s="103"/>
      <c r="N917" s="103"/>
      <c r="O917" s="103"/>
      <c r="P917" s="103"/>
      <c r="Q917" s="103"/>
      <c r="R917" s="103"/>
      <c r="S917" s="127"/>
      <c r="T917" s="103"/>
      <c r="U917" s="103"/>
      <c r="V917" s="103"/>
      <c r="W917" s="103"/>
      <c r="X917" s="103"/>
      <c r="Y917" s="103"/>
      <c r="Z917" s="103"/>
      <c r="AA917" s="103"/>
      <c r="AB917" s="103"/>
      <c r="AC917" s="103"/>
    </row>
    <row r="918" spans="1:29" ht="14.25" x14ac:dyDescent="0.2">
      <c r="A918" s="103"/>
      <c r="B918" s="103"/>
      <c r="C918" s="103"/>
      <c r="D918" s="103"/>
      <c r="E918" s="103"/>
      <c r="F918" s="103"/>
      <c r="G918" s="103"/>
      <c r="H918" s="103"/>
      <c r="I918" s="103"/>
      <c r="J918" s="103"/>
      <c r="K918" s="103"/>
      <c r="L918" s="103"/>
      <c r="M918" s="103"/>
      <c r="N918" s="103"/>
      <c r="O918" s="103"/>
      <c r="P918" s="103"/>
      <c r="Q918" s="103"/>
      <c r="R918" s="103"/>
      <c r="S918" s="127"/>
      <c r="T918" s="103"/>
      <c r="U918" s="103"/>
      <c r="V918" s="103"/>
      <c r="W918" s="103"/>
      <c r="X918" s="103"/>
      <c r="Y918" s="103"/>
      <c r="Z918" s="103"/>
      <c r="AA918" s="103"/>
      <c r="AB918" s="103"/>
      <c r="AC918" s="103"/>
    </row>
    <row r="919" spans="1:29" ht="14.25" x14ac:dyDescent="0.2">
      <c r="A919" s="103"/>
      <c r="B919" s="103"/>
      <c r="C919" s="103"/>
      <c r="D919" s="103"/>
      <c r="E919" s="103"/>
      <c r="F919" s="103"/>
      <c r="G919" s="103"/>
      <c r="H919" s="103"/>
      <c r="I919" s="103"/>
      <c r="J919" s="103"/>
      <c r="K919" s="103"/>
      <c r="L919" s="103"/>
      <c r="M919" s="103"/>
      <c r="N919" s="103"/>
      <c r="O919" s="103"/>
      <c r="P919" s="103"/>
      <c r="Q919" s="103"/>
      <c r="R919" s="103"/>
      <c r="S919" s="127"/>
      <c r="T919" s="103"/>
      <c r="U919" s="103"/>
      <c r="V919" s="103"/>
      <c r="W919" s="103"/>
      <c r="X919" s="103"/>
      <c r="Y919" s="103"/>
      <c r="Z919" s="103"/>
      <c r="AA919" s="103"/>
      <c r="AB919" s="103"/>
      <c r="AC919" s="103"/>
    </row>
    <row r="920" spans="1:29" ht="14.25" x14ac:dyDescent="0.2">
      <c r="A920" s="103"/>
      <c r="B920" s="103"/>
      <c r="C920" s="103"/>
      <c r="D920" s="103"/>
      <c r="E920" s="103"/>
      <c r="F920" s="103"/>
      <c r="G920" s="103"/>
      <c r="H920" s="103"/>
      <c r="I920" s="103"/>
      <c r="J920" s="103"/>
      <c r="K920" s="103"/>
      <c r="L920" s="103"/>
      <c r="M920" s="103"/>
      <c r="N920" s="103"/>
      <c r="O920" s="103"/>
      <c r="P920" s="103"/>
      <c r="Q920" s="103"/>
      <c r="R920" s="103"/>
      <c r="S920" s="127"/>
      <c r="T920" s="103"/>
      <c r="U920" s="103"/>
      <c r="V920" s="103"/>
      <c r="W920" s="103"/>
      <c r="X920" s="103"/>
      <c r="Y920" s="103"/>
      <c r="Z920" s="103"/>
      <c r="AA920" s="103"/>
      <c r="AB920" s="103"/>
      <c r="AC920" s="103"/>
    </row>
    <row r="921" spans="1:29" ht="14.25" x14ac:dyDescent="0.2">
      <c r="A921" s="103"/>
      <c r="B921" s="103"/>
      <c r="C921" s="103"/>
      <c r="D921" s="103"/>
      <c r="E921" s="103"/>
      <c r="F921" s="103"/>
      <c r="G921" s="103"/>
      <c r="H921" s="103"/>
      <c r="I921" s="103"/>
      <c r="J921" s="103"/>
      <c r="K921" s="103"/>
      <c r="L921" s="103"/>
      <c r="M921" s="103"/>
      <c r="N921" s="103"/>
      <c r="O921" s="103"/>
      <c r="P921" s="103"/>
      <c r="Q921" s="103"/>
      <c r="R921" s="103"/>
      <c r="S921" s="127"/>
      <c r="T921" s="103"/>
      <c r="U921" s="103"/>
      <c r="V921" s="103"/>
      <c r="W921" s="103"/>
      <c r="X921" s="103"/>
      <c r="Y921" s="103"/>
      <c r="Z921" s="103"/>
      <c r="AA921" s="103"/>
      <c r="AB921" s="103"/>
      <c r="AC921" s="103"/>
    </row>
    <row r="922" spans="1:29" ht="14.25" x14ac:dyDescent="0.2">
      <c r="A922" s="103"/>
      <c r="B922" s="103"/>
      <c r="C922" s="103"/>
      <c r="D922" s="103"/>
      <c r="E922" s="103"/>
      <c r="F922" s="103"/>
      <c r="G922" s="103"/>
      <c r="H922" s="103"/>
      <c r="I922" s="103"/>
      <c r="J922" s="103"/>
      <c r="K922" s="103"/>
      <c r="L922" s="103"/>
      <c r="M922" s="103"/>
      <c r="N922" s="103"/>
      <c r="O922" s="103"/>
      <c r="P922" s="103"/>
      <c r="Q922" s="103"/>
      <c r="R922" s="103"/>
      <c r="S922" s="127"/>
      <c r="T922" s="103"/>
      <c r="U922" s="103"/>
      <c r="V922" s="103"/>
      <c r="W922" s="103"/>
      <c r="X922" s="103"/>
      <c r="Y922" s="103"/>
      <c r="Z922" s="103"/>
      <c r="AA922" s="103"/>
      <c r="AB922" s="103"/>
      <c r="AC922" s="103"/>
    </row>
    <row r="923" spans="1:29" ht="14.25" x14ac:dyDescent="0.2">
      <c r="A923" s="103"/>
      <c r="B923" s="103"/>
      <c r="C923" s="103"/>
      <c r="D923" s="103"/>
      <c r="E923" s="103"/>
      <c r="F923" s="103"/>
      <c r="G923" s="103"/>
      <c r="H923" s="103"/>
      <c r="I923" s="103"/>
      <c r="J923" s="103"/>
      <c r="K923" s="103"/>
      <c r="L923" s="103"/>
      <c r="M923" s="103"/>
      <c r="N923" s="103"/>
      <c r="O923" s="103"/>
      <c r="P923" s="103"/>
      <c r="Q923" s="103"/>
      <c r="R923" s="103"/>
      <c r="S923" s="127"/>
      <c r="T923" s="103"/>
      <c r="U923" s="103"/>
      <c r="V923" s="103"/>
      <c r="W923" s="103"/>
      <c r="X923" s="103"/>
      <c r="Y923" s="103"/>
      <c r="Z923" s="103"/>
      <c r="AA923" s="103"/>
      <c r="AB923" s="103"/>
      <c r="AC923" s="103"/>
    </row>
    <row r="924" spans="1:29" ht="14.25" x14ac:dyDescent="0.2">
      <c r="A924" s="103"/>
      <c r="B924" s="103"/>
      <c r="C924" s="103"/>
      <c r="D924" s="103"/>
      <c r="E924" s="103"/>
      <c r="F924" s="103"/>
      <c r="G924" s="103"/>
      <c r="H924" s="103"/>
      <c r="I924" s="103"/>
      <c r="J924" s="103"/>
      <c r="K924" s="103"/>
      <c r="L924" s="103"/>
      <c r="M924" s="103"/>
      <c r="N924" s="103"/>
      <c r="O924" s="103"/>
      <c r="P924" s="103"/>
      <c r="Q924" s="103"/>
      <c r="R924" s="103"/>
      <c r="S924" s="127"/>
      <c r="T924" s="103"/>
      <c r="U924" s="103"/>
      <c r="V924" s="103"/>
      <c r="W924" s="103"/>
      <c r="X924" s="103"/>
      <c r="Y924" s="103"/>
      <c r="Z924" s="103"/>
      <c r="AA924" s="103"/>
      <c r="AB924" s="103"/>
      <c r="AC924" s="103"/>
    </row>
    <row r="925" spans="1:29" ht="14.25" x14ac:dyDescent="0.2">
      <c r="A925" s="103"/>
      <c r="B925" s="103"/>
      <c r="C925" s="103"/>
      <c r="D925" s="103"/>
      <c r="E925" s="103"/>
      <c r="F925" s="103"/>
      <c r="G925" s="103"/>
      <c r="H925" s="103"/>
      <c r="I925" s="103"/>
      <c r="J925" s="103"/>
      <c r="K925" s="103"/>
      <c r="L925" s="103"/>
      <c r="M925" s="103"/>
      <c r="N925" s="103"/>
      <c r="O925" s="103"/>
      <c r="P925" s="103"/>
      <c r="Q925" s="103"/>
      <c r="R925" s="103"/>
      <c r="S925" s="127"/>
      <c r="T925" s="103"/>
      <c r="U925" s="103"/>
      <c r="V925" s="103"/>
      <c r="W925" s="103"/>
      <c r="X925" s="103"/>
      <c r="Y925" s="103"/>
      <c r="Z925" s="103"/>
      <c r="AA925" s="103"/>
      <c r="AB925" s="103"/>
      <c r="AC925" s="103"/>
    </row>
    <row r="926" spans="1:29" ht="14.25" x14ac:dyDescent="0.2">
      <c r="A926" s="103"/>
      <c r="B926" s="103"/>
      <c r="C926" s="103"/>
      <c r="D926" s="103"/>
      <c r="E926" s="103"/>
      <c r="F926" s="103"/>
      <c r="G926" s="103"/>
      <c r="H926" s="103"/>
      <c r="I926" s="103"/>
      <c r="J926" s="103"/>
      <c r="K926" s="103"/>
      <c r="L926" s="103"/>
      <c r="M926" s="103"/>
      <c r="N926" s="103"/>
      <c r="O926" s="103"/>
      <c r="P926" s="103"/>
      <c r="Q926" s="103"/>
      <c r="R926" s="103"/>
      <c r="S926" s="127"/>
      <c r="T926" s="103"/>
      <c r="U926" s="103"/>
      <c r="V926" s="103"/>
      <c r="W926" s="103"/>
      <c r="X926" s="103"/>
      <c r="Y926" s="103"/>
      <c r="Z926" s="103"/>
      <c r="AA926" s="103"/>
      <c r="AB926" s="103"/>
      <c r="AC926" s="103"/>
    </row>
    <row r="927" spans="1:29" ht="14.25" x14ac:dyDescent="0.2">
      <c r="A927" s="103"/>
      <c r="B927" s="103"/>
      <c r="C927" s="103"/>
      <c r="D927" s="103"/>
      <c r="E927" s="103"/>
      <c r="F927" s="103"/>
      <c r="G927" s="103"/>
      <c r="H927" s="103"/>
      <c r="I927" s="103"/>
      <c r="J927" s="103"/>
      <c r="K927" s="103"/>
      <c r="L927" s="103"/>
      <c r="M927" s="103"/>
      <c r="N927" s="103"/>
      <c r="O927" s="103"/>
      <c r="P927" s="103"/>
      <c r="Q927" s="103"/>
      <c r="R927" s="103"/>
      <c r="S927" s="127"/>
      <c r="T927" s="103"/>
      <c r="U927" s="103"/>
      <c r="V927" s="103"/>
      <c r="W927" s="103"/>
      <c r="X927" s="103"/>
      <c r="Y927" s="103"/>
      <c r="Z927" s="103"/>
      <c r="AA927" s="103"/>
      <c r="AB927" s="103"/>
      <c r="AC927" s="103"/>
    </row>
    <row r="928" spans="1:29" ht="14.25" x14ac:dyDescent="0.2">
      <c r="A928" s="103"/>
      <c r="B928" s="103"/>
      <c r="C928" s="103"/>
      <c r="D928" s="103"/>
      <c r="E928" s="103"/>
      <c r="F928" s="103"/>
      <c r="G928" s="103"/>
      <c r="H928" s="103"/>
      <c r="I928" s="103"/>
      <c r="J928" s="103"/>
      <c r="K928" s="103"/>
      <c r="L928" s="103"/>
      <c r="M928" s="103"/>
      <c r="N928" s="103"/>
      <c r="O928" s="103"/>
      <c r="P928" s="103"/>
      <c r="Q928" s="103"/>
      <c r="R928" s="103"/>
      <c r="S928" s="127"/>
      <c r="T928" s="103"/>
      <c r="U928" s="103"/>
      <c r="V928" s="103"/>
      <c r="W928" s="103"/>
      <c r="X928" s="103"/>
      <c r="Y928" s="103"/>
      <c r="Z928" s="103"/>
      <c r="AA928" s="103"/>
      <c r="AB928" s="103"/>
      <c r="AC928" s="103"/>
    </row>
    <row r="929" spans="1:29" ht="14.25" x14ac:dyDescent="0.2">
      <c r="A929" s="103"/>
      <c r="B929" s="103"/>
      <c r="C929" s="103"/>
      <c r="D929" s="103"/>
      <c r="E929" s="103"/>
      <c r="F929" s="103"/>
      <c r="G929" s="103"/>
      <c r="H929" s="103"/>
      <c r="I929" s="103"/>
      <c r="J929" s="103"/>
      <c r="K929" s="103"/>
      <c r="L929" s="103"/>
      <c r="M929" s="103"/>
      <c r="N929" s="103"/>
      <c r="O929" s="103"/>
      <c r="P929" s="103"/>
      <c r="Q929" s="103"/>
      <c r="R929" s="103"/>
      <c r="S929" s="127"/>
      <c r="T929" s="103"/>
      <c r="U929" s="103"/>
      <c r="V929" s="103"/>
      <c r="W929" s="103"/>
      <c r="X929" s="103"/>
      <c r="Y929" s="103"/>
      <c r="Z929" s="103"/>
      <c r="AA929" s="103"/>
      <c r="AB929" s="103"/>
      <c r="AC929" s="103"/>
    </row>
    <row r="930" spans="1:29" ht="14.25" x14ac:dyDescent="0.2">
      <c r="A930" s="103"/>
      <c r="B930" s="103"/>
      <c r="C930" s="103"/>
      <c r="D930" s="103"/>
      <c r="E930" s="103"/>
      <c r="F930" s="103"/>
      <c r="G930" s="103"/>
      <c r="H930" s="103"/>
      <c r="I930" s="103"/>
      <c r="J930" s="103"/>
      <c r="K930" s="103"/>
      <c r="L930" s="103"/>
      <c r="M930" s="103"/>
      <c r="N930" s="103"/>
      <c r="O930" s="103"/>
      <c r="P930" s="103"/>
      <c r="Q930" s="103"/>
      <c r="R930" s="103"/>
      <c r="S930" s="127"/>
      <c r="T930" s="103"/>
      <c r="U930" s="103"/>
      <c r="V930" s="103"/>
      <c r="W930" s="103"/>
      <c r="X930" s="103"/>
      <c r="Y930" s="103"/>
      <c r="Z930" s="103"/>
      <c r="AA930" s="103"/>
      <c r="AB930" s="103"/>
      <c r="AC930" s="103"/>
    </row>
    <row r="931" spans="1:29" ht="14.25" x14ac:dyDescent="0.2">
      <c r="A931" s="103"/>
      <c r="B931" s="103"/>
      <c r="C931" s="103"/>
      <c r="D931" s="103"/>
      <c r="E931" s="103"/>
      <c r="F931" s="103"/>
      <c r="G931" s="103"/>
      <c r="H931" s="103"/>
      <c r="I931" s="103"/>
      <c r="J931" s="103"/>
      <c r="K931" s="103"/>
      <c r="L931" s="103"/>
      <c r="M931" s="103"/>
      <c r="N931" s="103"/>
      <c r="O931" s="103"/>
      <c r="P931" s="103"/>
      <c r="Q931" s="103"/>
      <c r="R931" s="103"/>
      <c r="S931" s="127"/>
      <c r="T931" s="103"/>
      <c r="U931" s="103"/>
      <c r="V931" s="103"/>
      <c r="W931" s="103"/>
      <c r="X931" s="103"/>
      <c r="Y931" s="103"/>
      <c r="Z931" s="103"/>
      <c r="AA931" s="103"/>
      <c r="AB931" s="103"/>
      <c r="AC931" s="103"/>
    </row>
    <row r="932" spans="1:29" ht="14.25" x14ac:dyDescent="0.2">
      <c r="A932" s="103"/>
      <c r="B932" s="103"/>
      <c r="C932" s="103"/>
      <c r="D932" s="103"/>
      <c r="E932" s="103"/>
      <c r="F932" s="103"/>
      <c r="G932" s="103"/>
      <c r="H932" s="103"/>
      <c r="I932" s="103"/>
      <c r="J932" s="103"/>
      <c r="K932" s="103"/>
      <c r="L932" s="103"/>
      <c r="M932" s="103"/>
      <c r="N932" s="103"/>
      <c r="O932" s="103"/>
      <c r="P932" s="103"/>
      <c r="Q932" s="103"/>
      <c r="R932" s="103"/>
      <c r="S932" s="127"/>
      <c r="T932" s="103"/>
      <c r="U932" s="103"/>
      <c r="V932" s="103"/>
      <c r="W932" s="103"/>
      <c r="X932" s="103"/>
      <c r="Y932" s="103"/>
      <c r="Z932" s="103"/>
      <c r="AA932" s="103"/>
      <c r="AB932" s="103"/>
      <c r="AC932" s="103"/>
    </row>
    <row r="933" spans="1:29" ht="14.25" x14ac:dyDescent="0.2">
      <c r="A933" s="103"/>
      <c r="B933" s="103"/>
      <c r="C933" s="103"/>
      <c r="D933" s="103"/>
      <c r="E933" s="103"/>
      <c r="F933" s="103"/>
      <c r="G933" s="103"/>
      <c r="H933" s="103"/>
      <c r="I933" s="103"/>
      <c r="J933" s="103"/>
      <c r="K933" s="103"/>
      <c r="L933" s="103"/>
      <c r="M933" s="103"/>
      <c r="N933" s="103"/>
      <c r="O933" s="103"/>
      <c r="P933" s="103"/>
      <c r="Q933" s="103"/>
      <c r="R933" s="103"/>
      <c r="S933" s="127"/>
      <c r="T933" s="103"/>
      <c r="U933" s="103"/>
      <c r="V933" s="103"/>
      <c r="W933" s="103"/>
      <c r="X933" s="103"/>
      <c r="Y933" s="103"/>
      <c r="Z933" s="103"/>
      <c r="AA933" s="103"/>
      <c r="AB933" s="103"/>
      <c r="AC933" s="103"/>
    </row>
    <row r="934" spans="1:29" ht="14.25" x14ac:dyDescent="0.2">
      <c r="A934" s="103"/>
      <c r="B934" s="103"/>
      <c r="C934" s="103"/>
      <c r="D934" s="103"/>
      <c r="E934" s="103"/>
      <c r="F934" s="103"/>
      <c r="G934" s="103"/>
      <c r="H934" s="103"/>
      <c r="I934" s="103"/>
      <c r="J934" s="103"/>
      <c r="K934" s="103"/>
      <c r="L934" s="103"/>
      <c r="M934" s="103"/>
      <c r="N934" s="103"/>
      <c r="O934" s="103"/>
      <c r="P934" s="103"/>
      <c r="Q934" s="103"/>
      <c r="R934" s="103"/>
      <c r="S934" s="127"/>
      <c r="T934" s="103"/>
      <c r="U934" s="103"/>
      <c r="V934" s="103"/>
      <c r="W934" s="103"/>
      <c r="X934" s="103"/>
      <c r="Y934" s="103"/>
      <c r="Z934" s="103"/>
      <c r="AA934" s="103"/>
      <c r="AB934" s="103"/>
      <c r="AC934" s="103"/>
    </row>
    <row r="935" spans="1:29" ht="14.25" x14ac:dyDescent="0.2">
      <c r="A935" s="103"/>
      <c r="B935" s="103"/>
      <c r="C935" s="103"/>
      <c r="D935" s="103"/>
      <c r="E935" s="103"/>
      <c r="F935" s="103"/>
      <c r="G935" s="103"/>
      <c r="H935" s="103"/>
      <c r="I935" s="103"/>
      <c r="J935" s="103"/>
      <c r="K935" s="103"/>
      <c r="L935" s="103"/>
      <c r="M935" s="103"/>
      <c r="N935" s="103"/>
      <c r="O935" s="103"/>
      <c r="P935" s="103"/>
      <c r="Q935" s="103"/>
      <c r="R935" s="103"/>
      <c r="S935" s="127"/>
      <c r="T935" s="103"/>
      <c r="U935" s="103"/>
      <c r="V935" s="103"/>
      <c r="W935" s="103"/>
      <c r="X935" s="103"/>
      <c r="Y935" s="103"/>
      <c r="Z935" s="103"/>
      <c r="AA935" s="103"/>
      <c r="AB935" s="103"/>
      <c r="AC935" s="103"/>
    </row>
    <row r="936" spans="1:29" ht="14.25" x14ac:dyDescent="0.2">
      <c r="A936" s="103"/>
      <c r="B936" s="103"/>
      <c r="C936" s="103"/>
      <c r="D936" s="103"/>
      <c r="E936" s="103"/>
      <c r="F936" s="103"/>
      <c r="G936" s="103"/>
      <c r="H936" s="103"/>
      <c r="I936" s="103"/>
      <c r="J936" s="103"/>
      <c r="K936" s="103"/>
      <c r="L936" s="103"/>
      <c r="M936" s="103"/>
      <c r="N936" s="103"/>
      <c r="O936" s="103"/>
      <c r="P936" s="103"/>
      <c r="Q936" s="103"/>
      <c r="R936" s="103"/>
      <c r="S936" s="127"/>
      <c r="T936" s="103"/>
      <c r="U936" s="103"/>
      <c r="V936" s="103"/>
      <c r="W936" s="103"/>
      <c r="X936" s="103"/>
      <c r="Y936" s="103"/>
      <c r="Z936" s="103"/>
      <c r="AA936" s="103"/>
      <c r="AB936" s="103"/>
      <c r="AC936" s="103"/>
    </row>
    <row r="937" spans="1:29" ht="14.25" x14ac:dyDescent="0.2">
      <c r="A937" s="103"/>
      <c r="B937" s="103"/>
      <c r="C937" s="103"/>
      <c r="D937" s="103"/>
      <c r="E937" s="103"/>
      <c r="F937" s="103"/>
      <c r="G937" s="103"/>
      <c r="H937" s="103"/>
      <c r="I937" s="103"/>
      <c r="J937" s="103"/>
      <c r="K937" s="103"/>
      <c r="L937" s="103"/>
      <c r="M937" s="103"/>
      <c r="N937" s="103"/>
      <c r="O937" s="103"/>
      <c r="P937" s="103"/>
      <c r="Q937" s="103"/>
      <c r="R937" s="103"/>
      <c r="S937" s="127"/>
      <c r="T937" s="103"/>
      <c r="U937" s="103"/>
      <c r="V937" s="103"/>
      <c r="W937" s="103"/>
      <c r="X937" s="103"/>
      <c r="Y937" s="103"/>
      <c r="Z937" s="103"/>
      <c r="AA937" s="103"/>
      <c r="AB937" s="103"/>
      <c r="AC937" s="103"/>
    </row>
    <row r="938" spans="1:29" ht="14.25" x14ac:dyDescent="0.2">
      <c r="A938" s="103"/>
      <c r="B938" s="103"/>
      <c r="C938" s="103"/>
      <c r="D938" s="103"/>
      <c r="E938" s="103"/>
      <c r="F938" s="103"/>
      <c r="G938" s="103"/>
      <c r="H938" s="103"/>
      <c r="I938" s="103"/>
      <c r="J938" s="103"/>
      <c r="K938" s="103"/>
      <c r="L938" s="103"/>
      <c r="M938" s="103"/>
      <c r="N938" s="103"/>
      <c r="O938" s="103"/>
      <c r="P938" s="103"/>
      <c r="Q938" s="103"/>
      <c r="R938" s="103"/>
      <c r="S938" s="127"/>
      <c r="T938" s="103"/>
      <c r="U938" s="103"/>
      <c r="V938" s="103"/>
      <c r="W938" s="103"/>
      <c r="X938" s="103"/>
      <c r="Y938" s="103"/>
      <c r="Z938" s="103"/>
      <c r="AA938" s="103"/>
      <c r="AB938" s="103"/>
      <c r="AC938" s="103"/>
    </row>
    <row r="939" spans="1:29" ht="14.25" x14ac:dyDescent="0.2">
      <c r="A939" s="103"/>
      <c r="B939" s="103"/>
      <c r="C939" s="103"/>
      <c r="D939" s="103"/>
      <c r="E939" s="103"/>
      <c r="F939" s="103"/>
      <c r="G939" s="103"/>
      <c r="H939" s="103"/>
      <c r="I939" s="103"/>
      <c r="J939" s="103"/>
      <c r="K939" s="103"/>
      <c r="L939" s="103"/>
      <c r="M939" s="103"/>
      <c r="N939" s="103"/>
      <c r="O939" s="103"/>
      <c r="P939" s="103"/>
      <c r="Q939" s="103"/>
      <c r="R939" s="103"/>
      <c r="S939" s="127"/>
      <c r="T939" s="103"/>
      <c r="U939" s="103"/>
      <c r="V939" s="103"/>
      <c r="W939" s="103"/>
      <c r="X939" s="103"/>
      <c r="Y939" s="103"/>
      <c r="Z939" s="103"/>
      <c r="AA939" s="103"/>
      <c r="AB939" s="103"/>
      <c r="AC939" s="103"/>
    </row>
    <row r="940" spans="1:29" ht="14.25" x14ac:dyDescent="0.2">
      <c r="A940" s="103"/>
      <c r="B940" s="103"/>
      <c r="C940" s="103"/>
      <c r="D940" s="103"/>
      <c r="E940" s="103"/>
      <c r="F940" s="103"/>
      <c r="G940" s="103"/>
      <c r="H940" s="103"/>
      <c r="I940" s="103"/>
      <c r="J940" s="103"/>
      <c r="K940" s="103"/>
      <c r="L940" s="103"/>
      <c r="M940" s="103"/>
      <c r="N940" s="103"/>
      <c r="O940" s="103"/>
      <c r="P940" s="103"/>
      <c r="Q940" s="103"/>
      <c r="R940" s="103"/>
      <c r="S940" s="127"/>
      <c r="T940" s="103"/>
      <c r="U940" s="103"/>
      <c r="V940" s="103"/>
      <c r="W940" s="103"/>
      <c r="X940" s="103"/>
      <c r="Y940" s="103"/>
      <c r="Z940" s="103"/>
      <c r="AA940" s="103"/>
      <c r="AB940" s="103"/>
      <c r="AC940" s="103"/>
    </row>
    <row r="941" spans="1:29" ht="14.25" x14ac:dyDescent="0.2">
      <c r="A941" s="103"/>
      <c r="B941" s="103"/>
      <c r="C941" s="103"/>
      <c r="D941" s="103"/>
      <c r="E941" s="103"/>
      <c r="F941" s="103"/>
      <c r="G941" s="103"/>
      <c r="H941" s="103"/>
      <c r="I941" s="103"/>
      <c r="J941" s="103"/>
      <c r="K941" s="103"/>
      <c r="L941" s="103"/>
      <c r="M941" s="103"/>
      <c r="N941" s="103"/>
      <c r="O941" s="103"/>
      <c r="P941" s="103"/>
      <c r="Q941" s="103"/>
      <c r="R941" s="103"/>
      <c r="S941" s="127"/>
      <c r="T941" s="103"/>
      <c r="U941" s="103"/>
      <c r="V941" s="103"/>
      <c r="W941" s="103"/>
      <c r="X941" s="103"/>
      <c r="Y941" s="103"/>
      <c r="Z941" s="103"/>
      <c r="AA941" s="103"/>
      <c r="AB941" s="103"/>
      <c r="AC941" s="103"/>
    </row>
    <row r="942" spans="1:29" ht="14.25" x14ac:dyDescent="0.2">
      <c r="A942" s="103"/>
      <c r="B942" s="103"/>
      <c r="C942" s="103"/>
      <c r="D942" s="103"/>
      <c r="E942" s="103"/>
      <c r="F942" s="103"/>
      <c r="G942" s="103"/>
      <c r="H942" s="103"/>
      <c r="I942" s="103"/>
      <c r="J942" s="103"/>
      <c r="K942" s="103"/>
      <c r="L942" s="103"/>
      <c r="M942" s="103"/>
      <c r="N942" s="103"/>
      <c r="O942" s="103"/>
      <c r="P942" s="103"/>
      <c r="Q942" s="103"/>
      <c r="R942" s="103"/>
      <c r="S942" s="127"/>
      <c r="T942" s="103"/>
      <c r="U942" s="103"/>
      <c r="V942" s="103"/>
      <c r="W942" s="103"/>
      <c r="X942" s="103"/>
      <c r="Y942" s="103"/>
      <c r="Z942" s="103"/>
      <c r="AA942" s="103"/>
      <c r="AB942" s="103"/>
      <c r="AC942" s="103"/>
    </row>
    <row r="943" spans="1:29" ht="14.25" x14ac:dyDescent="0.2">
      <c r="A943" s="103"/>
      <c r="B943" s="103"/>
      <c r="C943" s="103"/>
      <c r="D943" s="103"/>
      <c r="E943" s="103"/>
      <c r="F943" s="103"/>
      <c r="G943" s="103"/>
      <c r="H943" s="103"/>
      <c r="I943" s="103"/>
      <c r="J943" s="103"/>
      <c r="K943" s="103"/>
      <c r="L943" s="103"/>
      <c r="M943" s="103"/>
      <c r="N943" s="103"/>
      <c r="O943" s="103"/>
      <c r="P943" s="103"/>
      <c r="Q943" s="103"/>
      <c r="R943" s="103"/>
      <c r="S943" s="127"/>
      <c r="T943" s="103"/>
      <c r="U943" s="103"/>
      <c r="V943" s="103"/>
      <c r="W943" s="103"/>
      <c r="X943" s="103"/>
      <c r="Y943" s="103"/>
      <c r="Z943" s="103"/>
      <c r="AA943" s="103"/>
      <c r="AB943" s="103"/>
      <c r="AC943" s="103"/>
    </row>
    <row r="944" spans="1:29" ht="14.25" x14ac:dyDescent="0.2">
      <c r="A944" s="103"/>
      <c r="B944" s="103"/>
      <c r="C944" s="103"/>
      <c r="D944" s="103"/>
      <c r="E944" s="103"/>
      <c r="F944" s="103"/>
      <c r="G944" s="103"/>
      <c r="H944" s="103"/>
      <c r="I944" s="103"/>
      <c r="J944" s="103"/>
      <c r="K944" s="103"/>
      <c r="L944" s="103"/>
      <c r="M944" s="103"/>
      <c r="N944" s="103"/>
      <c r="O944" s="103"/>
      <c r="P944" s="103"/>
      <c r="Q944" s="103"/>
      <c r="R944" s="103"/>
      <c r="S944" s="127"/>
      <c r="T944" s="103"/>
      <c r="U944" s="103"/>
      <c r="V944" s="103"/>
      <c r="W944" s="103"/>
      <c r="X944" s="103"/>
      <c r="Y944" s="103"/>
      <c r="Z944" s="103"/>
      <c r="AA944" s="103"/>
      <c r="AB944" s="103"/>
      <c r="AC944" s="103"/>
    </row>
    <row r="945" spans="1:29" ht="14.25" x14ac:dyDescent="0.2">
      <c r="A945" s="103"/>
      <c r="B945" s="103"/>
      <c r="C945" s="103"/>
      <c r="D945" s="103"/>
      <c r="E945" s="103"/>
      <c r="F945" s="103"/>
      <c r="G945" s="103"/>
      <c r="H945" s="103"/>
      <c r="I945" s="103"/>
      <c r="J945" s="103"/>
      <c r="K945" s="103"/>
      <c r="L945" s="103"/>
      <c r="M945" s="103"/>
      <c r="N945" s="103"/>
      <c r="O945" s="103"/>
      <c r="P945" s="103"/>
      <c r="Q945" s="103"/>
      <c r="R945" s="103"/>
      <c r="S945" s="127"/>
      <c r="T945" s="103"/>
      <c r="U945" s="103"/>
      <c r="V945" s="103"/>
      <c r="W945" s="103"/>
      <c r="X945" s="103"/>
      <c r="Y945" s="103"/>
      <c r="Z945" s="103"/>
      <c r="AA945" s="103"/>
      <c r="AB945" s="103"/>
      <c r="AC945" s="103"/>
    </row>
    <row r="946" spans="1:29" ht="14.25" x14ac:dyDescent="0.2">
      <c r="A946" s="103"/>
      <c r="B946" s="103"/>
      <c r="C946" s="103"/>
      <c r="D946" s="103"/>
      <c r="E946" s="103"/>
      <c r="F946" s="103"/>
      <c r="G946" s="103"/>
      <c r="H946" s="103"/>
      <c r="I946" s="103"/>
      <c r="J946" s="103"/>
      <c r="K946" s="103"/>
      <c r="L946" s="103"/>
      <c r="M946" s="103"/>
      <c r="N946" s="103"/>
      <c r="O946" s="103"/>
      <c r="P946" s="103"/>
      <c r="Q946" s="103"/>
      <c r="R946" s="103"/>
      <c r="S946" s="127"/>
      <c r="T946" s="103"/>
      <c r="U946" s="103"/>
      <c r="V946" s="103"/>
      <c r="W946" s="103"/>
      <c r="X946" s="103"/>
      <c r="Y946" s="103"/>
      <c r="Z946" s="103"/>
      <c r="AA946" s="103"/>
      <c r="AB946" s="103"/>
      <c r="AC946" s="103"/>
    </row>
    <row r="947" spans="1:29" ht="14.25" x14ac:dyDescent="0.2">
      <c r="A947" s="103"/>
      <c r="B947" s="103"/>
      <c r="C947" s="103"/>
      <c r="D947" s="103"/>
      <c r="E947" s="103"/>
      <c r="F947" s="103"/>
      <c r="G947" s="103"/>
      <c r="H947" s="103"/>
      <c r="I947" s="103"/>
      <c r="J947" s="103"/>
      <c r="K947" s="103"/>
      <c r="L947" s="103"/>
      <c r="M947" s="103"/>
      <c r="N947" s="103"/>
      <c r="O947" s="103"/>
      <c r="P947" s="103"/>
      <c r="Q947" s="103"/>
      <c r="R947" s="103"/>
      <c r="S947" s="127"/>
      <c r="T947" s="103"/>
      <c r="U947" s="103"/>
      <c r="V947" s="103"/>
      <c r="W947" s="103"/>
      <c r="X947" s="103"/>
      <c r="Y947" s="103"/>
      <c r="Z947" s="103"/>
      <c r="AA947" s="103"/>
      <c r="AB947" s="103"/>
      <c r="AC947" s="103"/>
    </row>
    <row r="948" spans="1:29" ht="14.25" x14ac:dyDescent="0.2">
      <c r="A948" s="103"/>
      <c r="B948" s="103"/>
      <c r="C948" s="103"/>
      <c r="D948" s="103"/>
      <c r="E948" s="103"/>
      <c r="F948" s="103"/>
      <c r="G948" s="103"/>
      <c r="H948" s="103"/>
      <c r="I948" s="103"/>
      <c r="J948" s="103"/>
      <c r="K948" s="103"/>
      <c r="L948" s="103"/>
      <c r="M948" s="103"/>
      <c r="N948" s="103"/>
      <c r="O948" s="103"/>
      <c r="P948" s="103"/>
      <c r="Q948" s="103"/>
      <c r="R948" s="103"/>
      <c r="S948" s="127"/>
      <c r="T948" s="103"/>
      <c r="U948" s="103"/>
      <c r="V948" s="103"/>
      <c r="W948" s="103"/>
      <c r="X948" s="103"/>
      <c r="Y948" s="103"/>
      <c r="Z948" s="103"/>
      <c r="AA948" s="103"/>
      <c r="AB948" s="103"/>
      <c r="AC948" s="103"/>
    </row>
    <row r="949" spans="1:29" ht="14.25" x14ac:dyDescent="0.2">
      <c r="A949" s="103"/>
      <c r="B949" s="103"/>
      <c r="C949" s="103"/>
      <c r="D949" s="103"/>
      <c r="E949" s="103"/>
      <c r="F949" s="103"/>
      <c r="G949" s="103"/>
      <c r="H949" s="103"/>
      <c r="I949" s="103"/>
      <c r="J949" s="103"/>
      <c r="K949" s="103"/>
      <c r="L949" s="103"/>
      <c r="M949" s="103"/>
      <c r="N949" s="103"/>
      <c r="O949" s="103"/>
      <c r="P949" s="103"/>
      <c r="Q949" s="103"/>
      <c r="R949" s="103"/>
      <c r="S949" s="127"/>
      <c r="T949" s="103"/>
      <c r="U949" s="103"/>
      <c r="V949" s="103"/>
      <c r="W949" s="103"/>
      <c r="X949" s="103"/>
      <c r="Y949" s="103"/>
      <c r="Z949" s="103"/>
      <c r="AA949" s="103"/>
      <c r="AB949" s="103"/>
      <c r="AC949" s="103"/>
    </row>
    <row r="950" spans="1:29" ht="14.25" x14ac:dyDescent="0.2">
      <c r="A950" s="103"/>
      <c r="B950" s="103"/>
      <c r="C950" s="103"/>
      <c r="D950" s="103"/>
      <c r="E950" s="103"/>
      <c r="F950" s="103"/>
      <c r="G950" s="103"/>
      <c r="H950" s="103"/>
      <c r="I950" s="103"/>
      <c r="J950" s="103"/>
      <c r="K950" s="103"/>
      <c r="L950" s="103"/>
      <c r="M950" s="103"/>
      <c r="N950" s="103"/>
      <c r="O950" s="103"/>
      <c r="P950" s="103"/>
      <c r="Q950" s="103"/>
      <c r="R950" s="103"/>
      <c r="S950" s="127"/>
      <c r="T950" s="103"/>
      <c r="U950" s="103"/>
      <c r="V950" s="103"/>
      <c r="W950" s="103"/>
      <c r="X950" s="103"/>
      <c r="Y950" s="103"/>
      <c r="Z950" s="103"/>
      <c r="AA950" s="103"/>
      <c r="AB950" s="103"/>
      <c r="AC950" s="103"/>
    </row>
    <row r="951" spans="1:29" ht="14.25" x14ac:dyDescent="0.2">
      <c r="A951" s="103"/>
      <c r="B951" s="103"/>
      <c r="C951" s="103"/>
      <c r="D951" s="103"/>
      <c r="E951" s="103"/>
      <c r="F951" s="103"/>
      <c r="G951" s="103"/>
      <c r="H951" s="103"/>
      <c r="I951" s="103"/>
      <c r="J951" s="103"/>
      <c r="K951" s="103"/>
      <c r="L951" s="103"/>
      <c r="M951" s="103"/>
      <c r="N951" s="103"/>
      <c r="O951" s="103"/>
      <c r="P951" s="103"/>
      <c r="Q951" s="103"/>
      <c r="R951" s="103"/>
      <c r="S951" s="127"/>
      <c r="T951" s="103"/>
      <c r="U951" s="103"/>
      <c r="V951" s="103"/>
      <c r="W951" s="103"/>
      <c r="X951" s="103"/>
      <c r="Y951" s="103"/>
      <c r="Z951" s="103"/>
      <c r="AA951" s="103"/>
      <c r="AB951" s="103"/>
      <c r="AC951" s="103"/>
    </row>
    <row r="952" spans="1:29" ht="14.25" x14ac:dyDescent="0.2">
      <c r="A952" s="103"/>
      <c r="B952" s="103"/>
      <c r="C952" s="103"/>
      <c r="D952" s="103"/>
      <c r="E952" s="103"/>
      <c r="F952" s="103"/>
      <c r="G952" s="103"/>
      <c r="H952" s="103"/>
      <c r="I952" s="103"/>
      <c r="J952" s="103"/>
      <c r="K952" s="103"/>
      <c r="L952" s="103"/>
      <c r="M952" s="103"/>
      <c r="N952" s="103"/>
      <c r="O952" s="103"/>
      <c r="P952" s="103"/>
      <c r="Q952" s="103"/>
      <c r="R952" s="103"/>
      <c r="S952" s="127"/>
      <c r="T952" s="103"/>
      <c r="U952" s="103"/>
      <c r="V952" s="103"/>
      <c r="W952" s="103"/>
      <c r="X952" s="103"/>
      <c r="Y952" s="103"/>
      <c r="Z952" s="103"/>
      <c r="AA952" s="103"/>
      <c r="AB952" s="103"/>
      <c r="AC952" s="103"/>
    </row>
    <row r="953" spans="1:29" ht="14.25" x14ac:dyDescent="0.2">
      <c r="A953" s="103"/>
      <c r="B953" s="103"/>
      <c r="C953" s="103"/>
      <c r="D953" s="103"/>
      <c r="E953" s="103"/>
      <c r="F953" s="103"/>
      <c r="G953" s="103"/>
      <c r="H953" s="103"/>
      <c r="I953" s="103"/>
      <c r="J953" s="103"/>
      <c r="K953" s="103"/>
      <c r="L953" s="103"/>
      <c r="M953" s="103"/>
      <c r="N953" s="103"/>
      <c r="O953" s="103"/>
      <c r="P953" s="103"/>
      <c r="Q953" s="103"/>
      <c r="R953" s="103"/>
      <c r="S953" s="127"/>
      <c r="T953" s="103"/>
      <c r="U953" s="103"/>
      <c r="V953" s="103"/>
      <c r="W953" s="103"/>
      <c r="X953" s="103"/>
      <c r="Y953" s="103"/>
      <c r="Z953" s="103"/>
      <c r="AA953" s="103"/>
      <c r="AB953" s="103"/>
      <c r="AC953" s="103"/>
    </row>
    <row r="954" spans="1:29" ht="14.25" x14ac:dyDescent="0.2">
      <c r="A954" s="103"/>
      <c r="B954" s="103"/>
      <c r="C954" s="103"/>
      <c r="D954" s="103"/>
      <c r="E954" s="103"/>
      <c r="F954" s="103"/>
      <c r="G954" s="103"/>
      <c r="H954" s="103"/>
      <c r="I954" s="103"/>
      <c r="J954" s="103"/>
      <c r="K954" s="103"/>
      <c r="L954" s="103"/>
      <c r="M954" s="103"/>
      <c r="N954" s="103"/>
      <c r="O954" s="103"/>
      <c r="P954" s="103"/>
      <c r="Q954" s="103"/>
      <c r="R954" s="103"/>
      <c r="S954" s="127"/>
      <c r="T954" s="103"/>
      <c r="U954" s="103"/>
      <c r="V954" s="103"/>
      <c r="W954" s="103"/>
      <c r="X954" s="103"/>
      <c r="Y954" s="103"/>
      <c r="Z954" s="103"/>
      <c r="AA954" s="103"/>
      <c r="AB954" s="103"/>
      <c r="AC954" s="103"/>
    </row>
    <row r="955" spans="1:29" ht="14.25" x14ac:dyDescent="0.2">
      <c r="A955" s="103"/>
      <c r="B955" s="103"/>
      <c r="C955" s="103"/>
      <c r="D955" s="103"/>
      <c r="E955" s="103"/>
      <c r="F955" s="103"/>
      <c r="G955" s="103"/>
      <c r="H955" s="103"/>
      <c r="I955" s="103"/>
      <c r="J955" s="103"/>
      <c r="K955" s="103"/>
      <c r="L955" s="103"/>
      <c r="M955" s="103"/>
      <c r="N955" s="103"/>
      <c r="O955" s="103"/>
      <c r="P955" s="103"/>
      <c r="Q955" s="103"/>
      <c r="R955" s="103"/>
      <c r="S955" s="127"/>
      <c r="T955" s="103"/>
      <c r="U955" s="103"/>
      <c r="V955" s="103"/>
      <c r="W955" s="103"/>
      <c r="X955" s="103"/>
      <c r="Y955" s="103"/>
      <c r="Z955" s="103"/>
      <c r="AA955" s="103"/>
      <c r="AB955" s="103"/>
      <c r="AC955" s="103"/>
    </row>
    <row r="956" spans="1:29" ht="14.25" x14ac:dyDescent="0.2">
      <c r="A956" s="103"/>
      <c r="B956" s="103"/>
      <c r="C956" s="103"/>
      <c r="D956" s="103"/>
      <c r="E956" s="103"/>
      <c r="F956" s="103"/>
      <c r="G956" s="103"/>
      <c r="H956" s="103"/>
      <c r="I956" s="103"/>
      <c r="J956" s="103"/>
      <c r="K956" s="103"/>
      <c r="L956" s="103"/>
      <c r="M956" s="103"/>
      <c r="N956" s="103"/>
      <c r="O956" s="103"/>
      <c r="P956" s="103"/>
      <c r="Q956" s="103"/>
      <c r="R956" s="103"/>
      <c r="S956" s="127"/>
      <c r="T956" s="103"/>
      <c r="U956" s="103"/>
      <c r="V956" s="103"/>
      <c r="W956" s="103"/>
      <c r="X956" s="103"/>
      <c r="Y956" s="103"/>
      <c r="Z956" s="103"/>
      <c r="AA956" s="103"/>
      <c r="AB956" s="103"/>
      <c r="AC956" s="103"/>
    </row>
    <row r="957" spans="1:29" ht="14.25" x14ac:dyDescent="0.2">
      <c r="A957" s="103"/>
      <c r="B957" s="103"/>
      <c r="C957" s="103"/>
      <c r="D957" s="103"/>
      <c r="E957" s="103"/>
      <c r="F957" s="103"/>
      <c r="G957" s="103"/>
      <c r="H957" s="103"/>
      <c r="I957" s="103"/>
      <c r="J957" s="103"/>
      <c r="K957" s="103"/>
      <c r="L957" s="103"/>
      <c r="M957" s="103"/>
      <c r="N957" s="103"/>
      <c r="O957" s="103"/>
      <c r="P957" s="103"/>
      <c r="Q957" s="103"/>
      <c r="R957" s="103"/>
      <c r="S957" s="127"/>
      <c r="T957" s="103"/>
      <c r="U957" s="103"/>
      <c r="V957" s="103"/>
      <c r="W957" s="103"/>
      <c r="X957" s="103"/>
      <c r="Y957" s="103"/>
      <c r="Z957" s="103"/>
      <c r="AA957" s="103"/>
      <c r="AB957" s="103"/>
      <c r="AC957" s="103"/>
    </row>
    <row r="958" spans="1:29" ht="14.25" x14ac:dyDescent="0.2">
      <c r="A958" s="103"/>
      <c r="B958" s="103"/>
      <c r="C958" s="103"/>
      <c r="D958" s="103"/>
      <c r="E958" s="103"/>
      <c r="F958" s="103"/>
      <c r="G958" s="103"/>
      <c r="H958" s="103"/>
      <c r="I958" s="103"/>
      <c r="J958" s="103"/>
      <c r="K958" s="103"/>
      <c r="L958" s="103"/>
      <c r="M958" s="103"/>
      <c r="N958" s="103"/>
      <c r="O958" s="103"/>
      <c r="P958" s="103"/>
      <c r="Q958" s="103"/>
      <c r="R958" s="103"/>
      <c r="S958" s="127"/>
      <c r="T958" s="103"/>
      <c r="U958" s="103"/>
      <c r="V958" s="103"/>
      <c r="W958" s="103"/>
      <c r="X958" s="103"/>
      <c r="Y958" s="103"/>
      <c r="Z958" s="103"/>
      <c r="AA958" s="103"/>
      <c r="AB958" s="103"/>
      <c r="AC958" s="103"/>
    </row>
    <row r="959" spans="1:29" ht="14.25" x14ac:dyDescent="0.2">
      <c r="A959" s="103"/>
      <c r="B959" s="103"/>
      <c r="C959" s="103"/>
      <c r="D959" s="103"/>
      <c r="E959" s="103"/>
      <c r="F959" s="103"/>
      <c r="G959" s="103"/>
      <c r="H959" s="103"/>
      <c r="I959" s="103"/>
      <c r="J959" s="103"/>
      <c r="K959" s="103"/>
      <c r="L959" s="103"/>
      <c r="M959" s="103"/>
      <c r="N959" s="103"/>
      <c r="O959" s="103"/>
      <c r="P959" s="103"/>
      <c r="Q959" s="103"/>
      <c r="R959" s="103"/>
      <c r="S959" s="127"/>
      <c r="T959" s="103"/>
      <c r="U959" s="103"/>
      <c r="V959" s="103"/>
      <c r="W959" s="103"/>
      <c r="X959" s="103"/>
      <c r="Y959" s="103"/>
      <c r="Z959" s="103"/>
      <c r="AA959" s="103"/>
      <c r="AB959" s="103"/>
      <c r="AC959" s="103"/>
    </row>
    <row r="960" spans="1:29" ht="14.25" x14ac:dyDescent="0.2">
      <c r="A960" s="103"/>
      <c r="B960" s="103"/>
      <c r="C960" s="103"/>
      <c r="D960" s="103"/>
      <c r="E960" s="103"/>
      <c r="F960" s="103"/>
      <c r="G960" s="103"/>
      <c r="H960" s="103"/>
      <c r="I960" s="103"/>
      <c r="J960" s="103"/>
      <c r="K960" s="103"/>
      <c r="L960" s="103"/>
      <c r="M960" s="103"/>
      <c r="N960" s="103"/>
      <c r="O960" s="103"/>
      <c r="P960" s="103"/>
      <c r="Q960" s="103"/>
      <c r="R960" s="103"/>
      <c r="S960" s="127"/>
      <c r="T960" s="103"/>
      <c r="U960" s="103"/>
      <c r="V960" s="103"/>
      <c r="W960" s="103"/>
      <c r="X960" s="103"/>
      <c r="Y960" s="103"/>
      <c r="Z960" s="103"/>
      <c r="AA960" s="103"/>
      <c r="AB960" s="103"/>
      <c r="AC960" s="103"/>
    </row>
    <row r="961" spans="1:29" ht="14.25" x14ac:dyDescent="0.2">
      <c r="A961" s="103"/>
      <c r="B961" s="103"/>
      <c r="C961" s="103"/>
      <c r="D961" s="103"/>
      <c r="E961" s="103"/>
      <c r="F961" s="103"/>
      <c r="G961" s="103"/>
      <c r="H961" s="103"/>
      <c r="I961" s="103"/>
      <c r="J961" s="103"/>
      <c r="K961" s="103"/>
      <c r="L961" s="103"/>
      <c r="M961" s="103"/>
      <c r="N961" s="103"/>
      <c r="O961" s="103"/>
      <c r="P961" s="103"/>
      <c r="Q961" s="103"/>
      <c r="R961" s="103"/>
      <c r="S961" s="127"/>
      <c r="T961" s="103"/>
      <c r="U961" s="103"/>
      <c r="V961" s="103"/>
      <c r="W961" s="103"/>
      <c r="X961" s="103"/>
      <c r="Y961" s="103"/>
      <c r="Z961" s="103"/>
      <c r="AA961" s="103"/>
      <c r="AB961" s="103"/>
      <c r="AC961" s="103"/>
    </row>
    <row r="962" spans="1:29" ht="14.25" x14ac:dyDescent="0.2">
      <c r="A962" s="103"/>
      <c r="B962" s="103"/>
      <c r="C962" s="103"/>
      <c r="D962" s="103"/>
      <c r="E962" s="103"/>
      <c r="F962" s="103"/>
      <c r="G962" s="103"/>
      <c r="H962" s="103"/>
      <c r="I962" s="103"/>
      <c r="J962" s="103"/>
      <c r="K962" s="103"/>
      <c r="L962" s="103"/>
      <c r="M962" s="103"/>
      <c r="N962" s="103"/>
      <c r="O962" s="103"/>
      <c r="P962" s="103"/>
      <c r="Q962" s="103"/>
      <c r="R962" s="103"/>
      <c r="S962" s="127"/>
      <c r="T962" s="103"/>
      <c r="U962" s="103"/>
      <c r="V962" s="103"/>
      <c r="W962" s="103"/>
      <c r="X962" s="103"/>
      <c r="Y962" s="103"/>
      <c r="Z962" s="103"/>
      <c r="AA962" s="103"/>
      <c r="AB962" s="103"/>
      <c r="AC962" s="103"/>
    </row>
    <row r="963" spans="1:29" ht="14.25" x14ac:dyDescent="0.2">
      <c r="A963" s="103"/>
      <c r="B963" s="103"/>
      <c r="C963" s="103"/>
      <c r="D963" s="103"/>
      <c r="E963" s="103"/>
      <c r="F963" s="103"/>
      <c r="G963" s="103"/>
      <c r="H963" s="103"/>
      <c r="I963" s="103"/>
      <c r="J963" s="103"/>
      <c r="K963" s="103"/>
      <c r="L963" s="103"/>
      <c r="M963" s="103"/>
      <c r="N963" s="103"/>
      <c r="O963" s="103"/>
      <c r="P963" s="103"/>
      <c r="Q963" s="103"/>
      <c r="R963" s="103"/>
      <c r="S963" s="127"/>
      <c r="T963" s="103"/>
      <c r="U963" s="103"/>
      <c r="V963" s="103"/>
      <c r="W963" s="103"/>
      <c r="X963" s="103"/>
      <c r="Y963" s="103"/>
      <c r="Z963" s="103"/>
      <c r="AA963" s="103"/>
      <c r="AB963" s="103"/>
      <c r="AC963" s="103"/>
    </row>
    <row r="964" spans="1:29" ht="14.25" x14ac:dyDescent="0.2">
      <c r="A964" s="103"/>
      <c r="B964" s="103"/>
      <c r="C964" s="103"/>
      <c r="D964" s="103"/>
      <c r="E964" s="103"/>
      <c r="F964" s="103"/>
      <c r="G964" s="103"/>
      <c r="H964" s="103"/>
      <c r="I964" s="103"/>
      <c r="J964" s="103"/>
      <c r="K964" s="103"/>
      <c r="L964" s="103"/>
      <c r="M964" s="103"/>
      <c r="N964" s="103"/>
      <c r="O964" s="103"/>
      <c r="P964" s="103"/>
      <c r="Q964" s="103"/>
      <c r="R964" s="103"/>
      <c r="S964" s="127"/>
      <c r="T964" s="103"/>
      <c r="U964" s="103"/>
      <c r="V964" s="103"/>
      <c r="W964" s="103"/>
      <c r="X964" s="103"/>
      <c r="Y964" s="103"/>
      <c r="Z964" s="103"/>
      <c r="AA964" s="103"/>
      <c r="AB964" s="103"/>
      <c r="AC964" s="103"/>
    </row>
    <row r="965" spans="1:29" ht="14.25" x14ac:dyDescent="0.2">
      <c r="A965" s="103"/>
      <c r="B965" s="103"/>
      <c r="C965" s="103"/>
      <c r="D965" s="103"/>
      <c r="E965" s="103"/>
      <c r="F965" s="103"/>
      <c r="G965" s="103"/>
      <c r="H965" s="103"/>
      <c r="I965" s="103"/>
      <c r="J965" s="103"/>
      <c r="K965" s="103"/>
      <c r="L965" s="103"/>
      <c r="M965" s="103"/>
      <c r="N965" s="103"/>
      <c r="O965" s="103"/>
      <c r="P965" s="103"/>
      <c r="Q965" s="103"/>
      <c r="R965" s="103"/>
      <c r="S965" s="127"/>
      <c r="T965" s="103"/>
      <c r="U965" s="103"/>
      <c r="V965" s="103"/>
      <c r="W965" s="103"/>
      <c r="X965" s="103"/>
      <c r="Y965" s="103"/>
      <c r="Z965" s="103"/>
      <c r="AA965" s="103"/>
      <c r="AB965" s="103"/>
      <c r="AC965" s="103"/>
    </row>
    <row r="966" spans="1:29" ht="14.25" x14ac:dyDescent="0.2">
      <c r="A966" s="103"/>
      <c r="B966" s="103"/>
      <c r="C966" s="103"/>
      <c r="D966" s="103"/>
      <c r="E966" s="103"/>
      <c r="F966" s="103"/>
      <c r="G966" s="103"/>
      <c r="H966" s="103"/>
      <c r="I966" s="103"/>
      <c r="J966" s="103"/>
      <c r="K966" s="103"/>
      <c r="L966" s="103"/>
      <c r="M966" s="103"/>
      <c r="N966" s="103"/>
      <c r="O966" s="103"/>
      <c r="P966" s="103"/>
      <c r="Q966" s="103"/>
      <c r="R966" s="103"/>
      <c r="S966" s="127"/>
      <c r="T966" s="103"/>
      <c r="U966" s="103"/>
      <c r="V966" s="103"/>
      <c r="W966" s="103"/>
      <c r="X966" s="103"/>
      <c r="Y966" s="103"/>
      <c r="Z966" s="103"/>
      <c r="AA966" s="103"/>
      <c r="AB966" s="103"/>
      <c r="AC966" s="103"/>
    </row>
    <row r="967" spans="1:29" ht="14.25" x14ac:dyDescent="0.2">
      <c r="A967" s="103"/>
      <c r="B967" s="103"/>
      <c r="C967" s="103"/>
      <c r="D967" s="103"/>
      <c r="E967" s="103"/>
      <c r="F967" s="103"/>
      <c r="G967" s="103"/>
      <c r="H967" s="103"/>
      <c r="I967" s="103"/>
      <c r="J967" s="103"/>
      <c r="K967" s="103"/>
      <c r="L967" s="103"/>
      <c r="M967" s="103"/>
      <c r="N967" s="103"/>
      <c r="O967" s="103"/>
      <c r="P967" s="103"/>
      <c r="Q967" s="103"/>
      <c r="R967" s="103"/>
      <c r="S967" s="127"/>
      <c r="T967" s="103"/>
      <c r="U967" s="103"/>
      <c r="V967" s="103"/>
      <c r="W967" s="103"/>
      <c r="X967" s="103"/>
      <c r="Y967" s="103"/>
      <c r="Z967" s="103"/>
      <c r="AA967" s="103"/>
      <c r="AB967" s="103"/>
      <c r="AC967" s="103"/>
    </row>
    <row r="968" spans="1:29" ht="14.25" x14ac:dyDescent="0.2">
      <c r="A968" s="103"/>
      <c r="B968" s="103"/>
      <c r="C968" s="103"/>
      <c r="D968" s="103"/>
      <c r="E968" s="103"/>
      <c r="F968" s="103"/>
      <c r="G968" s="103"/>
      <c r="H968" s="103"/>
      <c r="I968" s="103"/>
      <c r="J968" s="103"/>
      <c r="K968" s="103"/>
      <c r="L968" s="103"/>
      <c r="M968" s="103"/>
      <c r="N968" s="103"/>
      <c r="O968" s="103"/>
      <c r="P968" s="103"/>
      <c r="Q968" s="103"/>
      <c r="R968" s="103"/>
      <c r="S968" s="127"/>
      <c r="T968" s="103"/>
      <c r="U968" s="103"/>
      <c r="V968" s="103"/>
      <c r="W968" s="103"/>
      <c r="X968" s="103"/>
      <c r="Y968" s="103"/>
      <c r="Z968" s="103"/>
      <c r="AA968" s="103"/>
      <c r="AB968" s="103"/>
      <c r="AC968" s="103"/>
    </row>
    <row r="969" spans="1:29" ht="14.25" x14ac:dyDescent="0.2">
      <c r="A969" s="103"/>
      <c r="B969" s="103"/>
      <c r="C969" s="103"/>
      <c r="D969" s="103"/>
      <c r="E969" s="103"/>
      <c r="F969" s="103"/>
      <c r="G969" s="103"/>
      <c r="H969" s="103"/>
      <c r="I969" s="103"/>
      <c r="J969" s="103"/>
      <c r="K969" s="103"/>
      <c r="L969" s="103"/>
      <c r="M969" s="103"/>
      <c r="N969" s="103"/>
      <c r="O969" s="103"/>
      <c r="P969" s="103"/>
      <c r="Q969" s="103"/>
      <c r="R969" s="103"/>
      <c r="S969" s="127"/>
      <c r="T969" s="103"/>
      <c r="U969" s="103"/>
      <c r="V969" s="103"/>
      <c r="W969" s="103"/>
      <c r="X969" s="103"/>
      <c r="Y969" s="103"/>
      <c r="Z969" s="103"/>
      <c r="AA969" s="103"/>
      <c r="AB969" s="103"/>
      <c r="AC969" s="103"/>
    </row>
    <row r="970" spans="1:29" ht="14.25" x14ac:dyDescent="0.2">
      <c r="A970" s="103"/>
      <c r="B970" s="103"/>
      <c r="C970" s="103"/>
      <c r="D970" s="103"/>
      <c r="E970" s="103"/>
      <c r="F970" s="103"/>
      <c r="G970" s="103"/>
      <c r="H970" s="103"/>
      <c r="I970" s="103"/>
      <c r="J970" s="103"/>
      <c r="K970" s="103"/>
      <c r="L970" s="103"/>
      <c r="M970" s="103"/>
      <c r="N970" s="103"/>
      <c r="O970" s="103"/>
      <c r="P970" s="103"/>
      <c r="Q970" s="103"/>
      <c r="R970" s="103"/>
      <c r="S970" s="127"/>
      <c r="T970" s="103"/>
      <c r="U970" s="103"/>
      <c r="V970" s="103"/>
      <c r="W970" s="103"/>
      <c r="X970" s="103"/>
      <c r="Y970" s="103"/>
      <c r="Z970" s="103"/>
      <c r="AA970" s="103"/>
      <c r="AB970" s="103"/>
      <c r="AC970" s="103"/>
    </row>
    <row r="971" spans="1:29" ht="14.25" x14ac:dyDescent="0.2">
      <c r="A971" s="103"/>
      <c r="B971" s="103"/>
      <c r="C971" s="103"/>
      <c r="D971" s="103"/>
      <c r="E971" s="103"/>
      <c r="F971" s="103"/>
      <c r="G971" s="103"/>
      <c r="H971" s="103"/>
      <c r="I971" s="103"/>
      <c r="J971" s="103"/>
      <c r="K971" s="103"/>
      <c r="L971" s="103"/>
      <c r="M971" s="103"/>
      <c r="N971" s="103"/>
      <c r="O971" s="103"/>
      <c r="P971" s="103"/>
      <c r="Q971" s="103"/>
      <c r="R971" s="103"/>
      <c r="S971" s="127"/>
      <c r="T971" s="103"/>
      <c r="U971" s="103"/>
      <c r="V971" s="103"/>
      <c r="W971" s="103"/>
      <c r="X971" s="103"/>
      <c r="Y971" s="103"/>
      <c r="Z971" s="103"/>
      <c r="AA971" s="103"/>
      <c r="AB971" s="103"/>
      <c r="AC971" s="103"/>
    </row>
    <row r="972" spans="1:29" ht="14.25" x14ac:dyDescent="0.2">
      <c r="A972" s="103"/>
      <c r="B972" s="103"/>
      <c r="C972" s="103"/>
      <c r="D972" s="103"/>
      <c r="E972" s="103"/>
      <c r="F972" s="103"/>
      <c r="G972" s="103"/>
      <c r="H972" s="103"/>
      <c r="I972" s="103"/>
      <c r="J972" s="103"/>
      <c r="K972" s="103"/>
      <c r="L972" s="103"/>
      <c r="M972" s="103"/>
      <c r="N972" s="103"/>
      <c r="O972" s="103"/>
      <c r="P972" s="103"/>
      <c r="Q972" s="103"/>
      <c r="R972" s="103"/>
      <c r="S972" s="127"/>
      <c r="T972" s="103"/>
      <c r="U972" s="103"/>
      <c r="V972" s="103"/>
      <c r="W972" s="103"/>
      <c r="X972" s="103"/>
      <c r="Y972" s="103"/>
      <c r="Z972" s="103"/>
      <c r="AA972" s="103"/>
      <c r="AB972" s="103"/>
      <c r="AC972" s="103"/>
    </row>
    <row r="973" spans="1:29" ht="14.25" x14ac:dyDescent="0.2">
      <c r="A973" s="103"/>
      <c r="B973" s="103"/>
      <c r="C973" s="103"/>
      <c r="D973" s="103"/>
      <c r="E973" s="103"/>
      <c r="F973" s="103"/>
      <c r="G973" s="103"/>
      <c r="H973" s="103"/>
      <c r="I973" s="103"/>
      <c r="J973" s="103"/>
      <c r="K973" s="103"/>
      <c r="L973" s="103"/>
      <c r="M973" s="103"/>
      <c r="N973" s="103"/>
      <c r="O973" s="103"/>
      <c r="P973" s="103"/>
      <c r="Q973" s="103"/>
      <c r="R973" s="103"/>
      <c r="S973" s="127"/>
      <c r="T973" s="103"/>
      <c r="U973" s="103"/>
      <c r="V973" s="103"/>
      <c r="W973" s="103"/>
      <c r="X973" s="103"/>
      <c r="Y973" s="103"/>
      <c r="Z973" s="103"/>
      <c r="AA973" s="103"/>
      <c r="AB973" s="103"/>
      <c r="AC973" s="103"/>
    </row>
    <row r="974" spans="1:29" ht="14.25" x14ac:dyDescent="0.2">
      <c r="A974" s="103"/>
      <c r="B974" s="103"/>
      <c r="C974" s="103"/>
      <c r="D974" s="103"/>
      <c r="E974" s="103"/>
      <c r="F974" s="103"/>
      <c r="G974" s="103"/>
      <c r="H974" s="103"/>
      <c r="I974" s="103"/>
      <c r="J974" s="103"/>
      <c r="K974" s="103"/>
      <c r="L974" s="103"/>
      <c r="M974" s="103"/>
      <c r="N974" s="103"/>
      <c r="O974" s="103"/>
      <c r="P974" s="103"/>
      <c r="Q974" s="103"/>
      <c r="R974" s="103"/>
      <c r="S974" s="127"/>
      <c r="T974" s="103"/>
      <c r="U974" s="103"/>
      <c r="V974" s="103"/>
      <c r="W974" s="103"/>
      <c r="X974" s="103"/>
      <c r="Y974" s="103"/>
      <c r="Z974" s="103"/>
      <c r="AA974" s="103"/>
      <c r="AB974" s="103"/>
      <c r="AC974" s="103"/>
    </row>
    <row r="975" spans="1:29" ht="14.25" x14ac:dyDescent="0.2">
      <c r="A975" s="103"/>
      <c r="B975" s="103"/>
      <c r="C975" s="103"/>
      <c r="D975" s="103"/>
      <c r="E975" s="103"/>
      <c r="F975" s="103"/>
      <c r="G975" s="103"/>
      <c r="H975" s="103"/>
      <c r="I975" s="103"/>
      <c r="J975" s="103"/>
      <c r="K975" s="103"/>
      <c r="L975" s="103"/>
      <c r="M975" s="103"/>
      <c r="N975" s="103"/>
      <c r="O975" s="103"/>
      <c r="P975" s="103"/>
      <c r="Q975" s="103"/>
      <c r="R975" s="103"/>
      <c r="S975" s="127"/>
      <c r="T975" s="103"/>
      <c r="U975" s="103"/>
      <c r="V975" s="103"/>
      <c r="W975" s="103"/>
      <c r="X975" s="103"/>
      <c r="Y975" s="103"/>
      <c r="Z975" s="103"/>
      <c r="AA975" s="103"/>
      <c r="AB975" s="103"/>
      <c r="AC975" s="103"/>
    </row>
    <row r="976" spans="1:29" ht="14.25" x14ac:dyDescent="0.2">
      <c r="A976" s="103"/>
      <c r="B976" s="103"/>
      <c r="C976" s="103"/>
      <c r="D976" s="103"/>
      <c r="E976" s="103"/>
      <c r="F976" s="103"/>
      <c r="G976" s="103"/>
      <c r="H976" s="103"/>
      <c r="I976" s="103"/>
      <c r="J976" s="103"/>
      <c r="K976" s="103"/>
      <c r="L976" s="103"/>
      <c r="M976" s="103"/>
      <c r="N976" s="103"/>
      <c r="O976" s="103"/>
      <c r="P976" s="103"/>
      <c r="Q976" s="103"/>
      <c r="R976" s="103"/>
      <c r="S976" s="127"/>
      <c r="T976" s="103"/>
      <c r="U976" s="103"/>
      <c r="V976" s="103"/>
      <c r="W976" s="103"/>
      <c r="X976" s="103"/>
      <c r="Y976" s="103"/>
      <c r="Z976" s="103"/>
      <c r="AA976" s="103"/>
      <c r="AB976" s="103"/>
      <c r="AC976" s="103"/>
    </row>
    <row r="977" spans="1:29" ht="14.25" x14ac:dyDescent="0.2">
      <c r="A977" s="103"/>
      <c r="B977" s="103"/>
      <c r="C977" s="103"/>
      <c r="D977" s="103"/>
      <c r="E977" s="103"/>
      <c r="F977" s="103"/>
      <c r="G977" s="103"/>
      <c r="H977" s="103"/>
      <c r="I977" s="103"/>
      <c r="J977" s="103"/>
      <c r="K977" s="103"/>
      <c r="L977" s="103"/>
      <c r="M977" s="103"/>
      <c r="N977" s="103"/>
      <c r="O977" s="103"/>
      <c r="P977" s="103"/>
      <c r="Q977" s="103"/>
      <c r="R977" s="103"/>
      <c r="S977" s="127"/>
      <c r="T977" s="103"/>
      <c r="U977" s="103"/>
      <c r="V977" s="103"/>
      <c r="W977" s="103"/>
      <c r="X977" s="103"/>
      <c r="Y977" s="103"/>
      <c r="Z977" s="103"/>
      <c r="AA977" s="103"/>
      <c r="AB977" s="103"/>
      <c r="AC977" s="103"/>
    </row>
    <row r="978" spans="1:29" ht="14.25" x14ac:dyDescent="0.2">
      <c r="A978" s="103"/>
      <c r="B978" s="103"/>
      <c r="C978" s="103"/>
      <c r="D978" s="103"/>
      <c r="E978" s="103"/>
      <c r="F978" s="103"/>
      <c r="G978" s="103"/>
      <c r="H978" s="103"/>
      <c r="I978" s="103"/>
      <c r="J978" s="103"/>
      <c r="K978" s="103"/>
      <c r="L978" s="103"/>
      <c r="M978" s="103"/>
      <c r="N978" s="103"/>
      <c r="O978" s="103"/>
      <c r="P978" s="103"/>
      <c r="Q978" s="103"/>
      <c r="R978" s="103"/>
      <c r="S978" s="127"/>
      <c r="T978" s="103"/>
      <c r="U978" s="103"/>
      <c r="V978" s="103"/>
      <c r="W978" s="103"/>
      <c r="X978" s="103"/>
      <c r="Y978" s="103"/>
      <c r="Z978" s="103"/>
      <c r="AA978" s="103"/>
      <c r="AB978" s="103"/>
      <c r="AC978" s="103"/>
    </row>
    <row r="979" spans="1:29" ht="14.25" x14ac:dyDescent="0.2">
      <c r="A979" s="103"/>
      <c r="B979" s="103"/>
      <c r="C979" s="103"/>
      <c r="D979" s="103"/>
      <c r="E979" s="103"/>
      <c r="F979" s="103"/>
      <c r="G979" s="103"/>
      <c r="H979" s="103"/>
      <c r="I979" s="103"/>
      <c r="J979" s="103"/>
      <c r="K979" s="103"/>
      <c r="L979" s="103"/>
      <c r="M979" s="103"/>
      <c r="N979" s="103"/>
      <c r="O979" s="103"/>
      <c r="P979" s="103"/>
      <c r="Q979" s="103"/>
      <c r="R979" s="103"/>
      <c r="S979" s="127"/>
      <c r="T979" s="103"/>
      <c r="U979" s="103"/>
      <c r="V979" s="103"/>
      <c r="W979" s="103"/>
      <c r="X979" s="103"/>
      <c r="Y979" s="103"/>
      <c r="Z979" s="103"/>
      <c r="AA979" s="103"/>
      <c r="AB979" s="103"/>
      <c r="AC979" s="103"/>
    </row>
    <row r="980" spans="1:29" ht="14.25" x14ac:dyDescent="0.2">
      <c r="A980" s="103"/>
      <c r="B980" s="103"/>
      <c r="C980" s="103"/>
      <c r="D980" s="103"/>
      <c r="E980" s="103"/>
      <c r="F980" s="103"/>
      <c r="G980" s="103"/>
      <c r="H980" s="103"/>
      <c r="I980" s="103"/>
      <c r="J980" s="103"/>
      <c r="K980" s="103"/>
      <c r="L980" s="103"/>
      <c r="M980" s="103"/>
      <c r="N980" s="103"/>
      <c r="O980" s="103"/>
      <c r="P980" s="103"/>
      <c r="Q980" s="103"/>
      <c r="R980" s="103"/>
      <c r="S980" s="127"/>
      <c r="T980" s="103"/>
      <c r="U980" s="103"/>
      <c r="V980" s="103"/>
      <c r="W980" s="103"/>
      <c r="X980" s="103"/>
      <c r="Y980" s="103"/>
      <c r="Z980" s="103"/>
      <c r="AA980" s="103"/>
      <c r="AB980" s="103"/>
      <c r="AC980" s="103"/>
    </row>
    <row r="981" spans="1:29" ht="14.25" x14ac:dyDescent="0.2">
      <c r="A981" s="103"/>
      <c r="B981" s="103"/>
      <c r="C981" s="103"/>
      <c r="D981" s="103"/>
      <c r="E981" s="103"/>
      <c r="F981" s="103"/>
      <c r="G981" s="103"/>
      <c r="H981" s="103"/>
      <c r="I981" s="103"/>
      <c r="J981" s="103"/>
      <c r="K981" s="103"/>
      <c r="L981" s="103"/>
      <c r="M981" s="103"/>
      <c r="N981" s="103"/>
      <c r="O981" s="103"/>
      <c r="P981" s="103"/>
      <c r="Q981" s="103"/>
      <c r="R981" s="103"/>
      <c r="S981" s="127"/>
      <c r="T981" s="103"/>
      <c r="U981" s="103"/>
      <c r="V981" s="103"/>
      <c r="W981" s="103"/>
      <c r="X981" s="103"/>
      <c r="Y981" s="103"/>
      <c r="Z981" s="103"/>
      <c r="AA981" s="103"/>
      <c r="AB981" s="103"/>
      <c r="AC981" s="103"/>
    </row>
    <row r="982" spans="1:29" ht="14.25" x14ac:dyDescent="0.2">
      <c r="A982" s="103"/>
      <c r="B982" s="103"/>
      <c r="C982" s="103"/>
      <c r="D982" s="103"/>
      <c r="E982" s="103"/>
      <c r="F982" s="103"/>
      <c r="G982" s="103"/>
      <c r="H982" s="103"/>
      <c r="I982" s="103"/>
      <c r="J982" s="103"/>
      <c r="K982" s="103"/>
      <c r="L982" s="103"/>
      <c r="M982" s="103"/>
      <c r="N982" s="103"/>
      <c r="O982" s="103"/>
      <c r="P982" s="103"/>
      <c r="Q982" s="103"/>
      <c r="R982" s="103"/>
      <c r="S982" s="127"/>
      <c r="T982" s="103"/>
      <c r="U982" s="103"/>
      <c r="V982" s="103"/>
      <c r="W982" s="103"/>
      <c r="X982" s="103"/>
      <c r="Y982" s="103"/>
      <c r="Z982" s="103"/>
      <c r="AA982" s="103"/>
      <c r="AB982" s="103"/>
      <c r="AC982" s="103"/>
    </row>
    <row r="983" spans="1:29" ht="14.25" x14ac:dyDescent="0.2">
      <c r="A983" s="103"/>
      <c r="B983" s="103"/>
      <c r="C983" s="103"/>
      <c r="D983" s="103"/>
      <c r="E983" s="103"/>
      <c r="F983" s="103"/>
      <c r="G983" s="103"/>
      <c r="H983" s="103"/>
      <c r="I983" s="103"/>
      <c r="J983" s="103"/>
      <c r="K983" s="103"/>
      <c r="L983" s="103"/>
      <c r="M983" s="103"/>
      <c r="N983" s="103"/>
      <c r="O983" s="103"/>
      <c r="P983" s="103"/>
      <c r="Q983" s="103"/>
      <c r="R983" s="103"/>
      <c r="S983" s="127"/>
      <c r="T983" s="103"/>
      <c r="U983" s="103"/>
      <c r="V983" s="103"/>
      <c r="W983" s="103"/>
      <c r="X983" s="103"/>
      <c r="Y983" s="103"/>
      <c r="Z983" s="103"/>
      <c r="AA983" s="103"/>
      <c r="AB983" s="103"/>
      <c r="AC983" s="103"/>
    </row>
    <row r="984" spans="1:29" ht="14.25" x14ac:dyDescent="0.2">
      <c r="A984" s="103"/>
      <c r="B984" s="103"/>
      <c r="C984" s="103"/>
      <c r="D984" s="103"/>
      <c r="E984" s="103"/>
      <c r="F984" s="103"/>
      <c r="G984" s="103"/>
      <c r="H984" s="103"/>
      <c r="I984" s="103"/>
      <c r="J984" s="103"/>
      <c r="K984" s="103"/>
      <c r="L984" s="103"/>
      <c r="M984" s="103"/>
      <c r="N984" s="103"/>
      <c r="O984" s="103"/>
      <c r="P984" s="103"/>
      <c r="Q984" s="103"/>
      <c r="R984" s="103"/>
      <c r="S984" s="127"/>
      <c r="T984" s="103"/>
      <c r="U984" s="103"/>
      <c r="V984" s="103"/>
      <c r="W984" s="103"/>
      <c r="X984" s="103"/>
      <c r="Y984" s="103"/>
      <c r="Z984" s="103"/>
      <c r="AA984" s="103"/>
      <c r="AB984" s="103"/>
      <c r="AC984" s="103"/>
    </row>
    <row r="985" spans="1:29" ht="14.25" x14ac:dyDescent="0.2">
      <c r="A985" s="103"/>
      <c r="B985" s="103"/>
      <c r="C985" s="103"/>
      <c r="D985" s="103"/>
      <c r="E985" s="103"/>
      <c r="F985" s="103"/>
      <c r="G985" s="103"/>
      <c r="H985" s="103"/>
      <c r="I985" s="103"/>
      <c r="J985" s="103"/>
      <c r="K985" s="103"/>
      <c r="L985" s="103"/>
      <c r="M985" s="103"/>
      <c r="N985" s="103"/>
      <c r="O985" s="103"/>
      <c r="P985" s="103"/>
      <c r="Q985" s="103"/>
      <c r="R985" s="103"/>
      <c r="S985" s="127"/>
      <c r="T985" s="103"/>
      <c r="U985" s="103"/>
      <c r="V985" s="103"/>
      <c r="W985" s="103"/>
      <c r="X985" s="103"/>
      <c r="Y985" s="103"/>
      <c r="Z985" s="103"/>
      <c r="AA985" s="103"/>
      <c r="AB985" s="103"/>
      <c r="AC985" s="103"/>
    </row>
    <row r="986" spans="1:29" ht="14.25" x14ac:dyDescent="0.2">
      <c r="A986" s="103"/>
      <c r="B986" s="103"/>
      <c r="C986" s="103"/>
      <c r="D986" s="103"/>
      <c r="E986" s="103"/>
      <c r="F986" s="103"/>
      <c r="G986" s="103"/>
      <c r="H986" s="103"/>
      <c r="I986" s="103"/>
      <c r="J986" s="103"/>
      <c r="K986" s="103"/>
      <c r="L986" s="103"/>
      <c r="M986" s="103"/>
      <c r="N986" s="103"/>
      <c r="O986" s="103"/>
      <c r="P986" s="103"/>
      <c r="Q986" s="103"/>
      <c r="R986" s="103"/>
      <c r="S986" s="127"/>
      <c r="T986" s="103"/>
      <c r="U986" s="103"/>
      <c r="V986" s="103"/>
      <c r="W986" s="103"/>
      <c r="X986" s="103"/>
      <c r="Y986" s="103"/>
      <c r="Z986" s="103"/>
      <c r="AA986" s="103"/>
      <c r="AB986" s="103"/>
      <c r="AC986" s="103"/>
    </row>
    <row r="987" spans="1:29" ht="14.25" x14ac:dyDescent="0.2">
      <c r="A987" s="103"/>
      <c r="B987" s="103"/>
      <c r="C987" s="103"/>
      <c r="D987" s="103"/>
      <c r="E987" s="103"/>
      <c r="F987" s="103"/>
      <c r="G987" s="103"/>
      <c r="H987" s="103"/>
      <c r="I987" s="103"/>
      <c r="J987" s="103"/>
      <c r="K987" s="103"/>
      <c r="L987" s="103"/>
      <c r="M987" s="103"/>
      <c r="N987" s="103"/>
      <c r="O987" s="103"/>
      <c r="P987" s="103"/>
      <c r="Q987" s="103"/>
      <c r="R987" s="103"/>
      <c r="S987" s="127"/>
      <c r="T987" s="103"/>
      <c r="U987" s="103"/>
      <c r="V987" s="103"/>
      <c r="W987" s="103"/>
      <c r="X987" s="103"/>
      <c r="Y987" s="103"/>
      <c r="Z987" s="103"/>
      <c r="AA987" s="103"/>
      <c r="AB987" s="103"/>
      <c r="AC987" s="103"/>
    </row>
    <row r="988" spans="1:29" ht="14.25" x14ac:dyDescent="0.2">
      <c r="A988" s="103"/>
      <c r="B988" s="103"/>
      <c r="C988" s="103"/>
      <c r="D988" s="103"/>
      <c r="E988" s="103"/>
      <c r="F988" s="103"/>
      <c r="G988" s="103"/>
      <c r="H988" s="103"/>
      <c r="I988" s="103"/>
      <c r="J988" s="103"/>
      <c r="K988" s="103"/>
      <c r="L988" s="103"/>
      <c r="M988" s="103"/>
      <c r="N988" s="103"/>
      <c r="O988" s="103"/>
      <c r="P988" s="103"/>
      <c r="Q988" s="103"/>
      <c r="R988" s="103"/>
      <c r="S988" s="127"/>
      <c r="T988" s="103"/>
      <c r="U988" s="103"/>
      <c r="V988" s="103"/>
      <c r="W988" s="103"/>
      <c r="X988" s="103"/>
      <c r="Y988" s="103"/>
      <c r="Z988" s="103"/>
      <c r="AA988" s="103"/>
      <c r="AB988" s="103"/>
      <c r="AC988" s="103"/>
    </row>
    <row r="989" spans="1:29" ht="14.25" x14ac:dyDescent="0.2">
      <c r="A989" s="103"/>
      <c r="B989" s="103"/>
      <c r="C989" s="103"/>
      <c r="D989" s="103"/>
      <c r="E989" s="103"/>
      <c r="F989" s="103"/>
      <c r="G989" s="103"/>
      <c r="H989" s="103"/>
      <c r="I989" s="103"/>
      <c r="J989" s="103"/>
      <c r="K989" s="103"/>
      <c r="L989" s="103"/>
      <c r="M989" s="103"/>
      <c r="N989" s="103"/>
      <c r="O989" s="103"/>
      <c r="P989" s="103"/>
      <c r="Q989" s="103"/>
      <c r="R989" s="103"/>
      <c r="S989" s="127"/>
      <c r="T989" s="103"/>
      <c r="U989" s="103"/>
      <c r="V989" s="103"/>
      <c r="W989" s="103"/>
      <c r="X989" s="103"/>
      <c r="Y989" s="103"/>
      <c r="Z989" s="103"/>
      <c r="AA989" s="103"/>
      <c r="AB989" s="103"/>
      <c r="AC989" s="103"/>
    </row>
    <row r="990" spans="1:29" ht="14.25" x14ac:dyDescent="0.2">
      <c r="A990" s="103"/>
      <c r="B990" s="103"/>
      <c r="C990" s="103"/>
      <c r="D990" s="103"/>
      <c r="E990" s="103"/>
      <c r="F990" s="103"/>
      <c r="G990" s="103"/>
      <c r="H990" s="103"/>
      <c r="I990" s="103"/>
      <c r="J990" s="103"/>
      <c r="K990" s="103"/>
      <c r="L990" s="103"/>
      <c r="M990" s="103"/>
      <c r="N990" s="103"/>
      <c r="O990" s="103"/>
      <c r="P990" s="103"/>
      <c r="Q990" s="103"/>
      <c r="R990" s="103"/>
      <c r="S990" s="127"/>
      <c r="T990" s="103"/>
      <c r="U990" s="103"/>
      <c r="V990" s="103"/>
      <c r="W990" s="103"/>
      <c r="X990" s="103"/>
      <c r="Y990" s="103"/>
      <c r="Z990" s="103"/>
      <c r="AA990" s="103"/>
      <c r="AB990" s="103"/>
      <c r="AC990" s="103"/>
    </row>
    <row r="991" spans="1:29" ht="14.25" x14ac:dyDescent="0.2">
      <c r="A991" s="103"/>
      <c r="B991" s="103"/>
      <c r="C991" s="103"/>
      <c r="D991" s="103"/>
      <c r="E991" s="103"/>
      <c r="F991" s="103"/>
      <c r="G991" s="103"/>
      <c r="H991" s="103"/>
      <c r="I991" s="103"/>
      <c r="J991" s="103"/>
      <c r="K991" s="103"/>
      <c r="L991" s="103"/>
      <c r="M991" s="103"/>
      <c r="N991" s="103"/>
      <c r="O991" s="103"/>
      <c r="P991" s="103"/>
      <c r="Q991" s="103"/>
      <c r="R991" s="103"/>
      <c r="S991" s="127"/>
      <c r="T991" s="103"/>
      <c r="U991" s="103"/>
      <c r="V991" s="103"/>
      <c r="W991" s="103"/>
      <c r="X991" s="103"/>
      <c r="Y991" s="103"/>
      <c r="Z991" s="103"/>
      <c r="AA991" s="103"/>
      <c r="AB991" s="103"/>
      <c r="AC991" s="103"/>
    </row>
    <row r="992" spans="1:29" ht="14.25" x14ac:dyDescent="0.2">
      <c r="A992" s="103"/>
      <c r="B992" s="103"/>
      <c r="C992" s="103"/>
      <c r="D992" s="103"/>
      <c r="E992" s="103"/>
      <c r="F992" s="103"/>
      <c r="G992" s="103"/>
      <c r="H992" s="103"/>
      <c r="I992" s="103"/>
      <c r="J992" s="103"/>
      <c r="K992" s="103"/>
      <c r="L992" s="103"/>
      <c r="M992" s="103"/>
      <c r="N992" s="103"/>
      <c r="O992" s="103"/>
      <c r="P992" s="103"/>
      <c r="Q992" s="103"/>
      <c r="R992" s="103"/>
      <c r="S992" s="127"/>
      <c r="T992" s="103"/>
      <c r="U992" s="103"/>
      <c r="V992" s="103"/>
      <c r="W992" s="103"/>
      <c r="X992" s="103"/>
      <c r="Y992" s="103"/>
      <c r="Z992" s="103"/>
      <c r="AA992" s="103"/>
      <c r="AB992" s="103"/>
      <c r="AC992" s="103"/>
    </row>
    <row r="993" spans="1:29" ht="14.25" x14ac:dyDescent="0.2">
      <c r="A993" s="103"/>
      <c r="B993" s="103"/>
      <c r="C993" s="103"/>
      <c r="D993" s="103"/>
      <c r="E993" s="103"/>
      <c r="F993" s="103"/>
      <c r="G993" s="103"/>
      <c r="H993" s="103"/>
      <c r="I993" s="103"/>
      <c r="J993" s="103"/>
      <c r="K993" s="103"/>
      <c r="L993" s="103"/>
      <c r="M993" s="103"/>
      <c r="N993" s="103"/>
      <c r="O993" s="103"/>
      <c r="P993" s="103"/>
      <c r="Q993" s="103"/>
      <c r="R993" s="103"/>
      <c r="S993" s="127"/>
      <c r="T993" s="103"/>
      <c r="U993" s="103"/>
      <c r="V993" s="103"/>
      <c r="W993" s="103"/>
      <c r="X993" s="103"/>
      <c r="Y993" s="103"/>
      <c r="Z993" s="103"/>
      <c r="AA993" s="103"/>
      <c r="AB993" s="103"/>
      <c r="AC993" s="103"/>
    </row>
    <row r="994" spans="1:29" ht="14.25" x14ac:dyDescent="0.2">
      <c r="A994" s="103"/>
      <c r="B994" s="103"/>
      <c r="C994" s="103"/>
      <c r="D994" s="103"/>
      <c r="E994" s="103"/>
      <c r="F994" s="103"/>
      <c r="G994" s="103"/>
      <c r="H994" s="103"/>
      <c r="I994" s="103"/>
      <c r="J994" s="103"/>
      <c r="K994" s="103"/>
      <c r="L994" s="103"/>
      <c r="M994" s="103"/>
      <c r="N994" s="103"/>
      <c r="O994" s="103"/>
      <c r="P994" s="103"/>
      <c r="Q994" s="103"/>
      <c r="R994" s="103"/>
      <c r="S994" s="127"/>
      <c r="T994" s="103"/>
      <c r="U994" s="103"/>
      <c r="V994" s="103"/>
      <c r="W994" s="103"/>
      <c r="X994" s="103"/>
      <c r="Y994" s="103"/>
      <c r="Z994" s="103"/>
      <c r="AA994" s="103"/>
      <c r="AB994" s="103"/>
      <c r="AC994" s="103"/>
    </row>
    <row r="995" spans="1:29" ht="14.25" x14ac:dyDescent="0.2">
      <c r="A995" s="103"/>
      <c r="B995" s="103"/>
      <c r="C995" s="103"/>
      <c r="D995" s="103"/>
      <c r="E995" s="103"/>
      <c r="F995" s="103"/>
      <c r="G995" s="103"/>
      <c r="H995" s="103"/>
      <c r="I995" s="103"/>
      <c r="J995" s="103"/>
      <c r="K995" s="103"/>
      <c r="L995" s="103"/>
      <c r="M995" s="103"/>
      <c r="N995" s="103"/>
      <c r="O995" s="103"/>
      <c r="P995" s="103"/>
      <c r="Q995" s="103"/>
      <c r="R995" s="103"/>
      <c r="S995" s="127"/>
      <c r="T995" s="103"/>
      <c r="U995" s="103"/>
      <c r="V995" s="103"/>
      <c r="W995" s="103"/>
      <c r="X995" s="103"/>
      <c r="Y995" s="103"/>
      <c r="Z995" s="103"/>
      <c r="AA995" s="103"/>
      <c r="AB995" s="103"/>
      <c r="AC995" s="103"/>
    </row>
    <row r="996" spans="1:29" ht="14.25" x14ac:dyDescent="0.2">
      <c r="A996" s="103"/>
      <c r="B996" s="103"/>
      <c r="C996" s="103"/>
      <c r="D996" s="103"/>
      <c r="E996" s="103"/>
      <c r="F996" s="103"/>
      <c r="G996" s="103"/>
      <c r="H996" s="103"/>
      <c r="I996" s="103"/>
      <c r="J996" s="103"/>
      <c r="K996" s="103"/>
      <c r="L996" s="103"/>
      <c r="M996" s="103"/>
      <c r="N996" s="103"/>
      <c r="O996" s="103"/>
      <c r="P996" s="103"/>
      <c r="Q996" s="103"/>
      <c r="R996" s="103"/>
      <c r="S996" s="127"/>
      <c r="T996" s="103"/>
      <c r="U996" s="103"/>
      <c r="V996" s="103"/>
      <c r="W996" s="103"/>
      <c r="X996" s="103"/>
      <c r="Y996" s="103"/>
      <c r="Z996" s="103"/>
      <c r="AA996" s="103"/>
      <c r="AB996" s="103"/>
      <c r="AC996" s="103"/>
    </row>
    <row r="997" spans="1:29" ht="14.25" x14ac:dyDescent="0.2">
      <c r="A997" s="103"/>
      <c r="B997" s="103"/>
      <c r="C997" s="103"/>
      <c r="D997" s="103"/>
      <c r="E997" s="103"/>
      <c r="F997" s="103"/>
      <c r="G997" s="103"/>
      <c r="H997" s="103"/>
      <c r="I997" s="103"/>
      <c r="J997" s="103"/>
      <c r="K997" s="103"/>
      <c r="L997" s="103"/>
      <c r="M997" s="103"/>
      <c r="N997" s="103"/>
      <c r="O997" s="103"/>
      <c r="P997" s="103"/>
      <c r="Q997" s="103"/>
      <c r="R997" s="103"/>
      <c r="S997" s="127"/>
      <c r="T997" s="103"/>
      <c r="U997" s="103"/>
      <c r="V997" s="103"/>
      <c r="W997" s="103"/>
      <c r="X997" s="103"/>
      <c r="Y997" s="103"/>
      <c r="Z997" s="103"/>
      <c r="AA997" s="103"/>
      <c r="AB997" s="103"/>
      <c r="AC997" s="103"/>
    </row>
    <row r="998" spans="1:29" ht="14.25" x14ac:dyDescent="0.2">
      <c r="A998" s="103"/>
      <c r="B998" s="103"/>
      <c r="C998" s="103"/>
      <c r="D998" s="103"/>
      <c r="E998" s="103"/>
      <c r="F998" s="103"/>
      <c r="G998" s="103"/>
      <c r="H998" s="103"/>
      <c r="I998" s="103"/>
      <c r="J998" s="103"/>
      <c r="K998" s="103"/>
      <c r="L998" s="103"/>
      <c r="M998" s="103"/>
      <c r="N998" s="103"/>
      <c r="O998" s="103"/>
      <c r="P998" s="103"/>
      <c r="Q998" s="103"/>
      <c r="R998" s="103"/>
      <c r="S998" s="127"/>
      <c r="T998" s="103"/>
      <c r="U998" s="103"/>
      <c r="V998" s="103"/>
      <c r="W998" s="103"/>
      <c r="X998" s="103"/>
      <c r="Y998" s="103"/>
      <c r="Z998" s="103"/>
      <c r="AA998" s="103"/>
      <c r="AB998" s="103"/>
      <c r="AC998" s="103"/>
    </row>
    <row r="999" spans="1:29" ht="14.25" x14ac:dyDescent="0.2">
      <c r="A999" s="103"/>
      <c r="B999" s="103"/>
      <c r="C999" s="103"/>
      <c r="D999" s="103"/>
      <c r="E999" s="103"/>
      <c r="F999" s="103"/>
      <c r="G999" s="103"/>
      <c r="H999" s="103"/>
      <c r="I999" s="103"/>
      <c r="J999" s="103"/>
      <c r="K999" s="103"/>
      <c r="L999" s="103"/>
      <c r="M999" s="103"/>
      <c r="N999" s="103"/>
      <c r="O999" s="103"/>
      <c r="P999" s="103"/>
      <c r="Q999" s="103"/>
      <c r="R999" s="103"/>
      <c r="S999" s="127"/>
      <c r="T999" s="103"/>
      <c r="U999" s="103"/>
      <c r="V999" s="103"/>
      <c r="W999" s="103"/>
      <c r="X999" s="103"/>
      <c r="Y999" s="103"/>
      <c r="Z999" s="103"/>
      <c r="AA999" s="103"/>
      <c r="AB999" s="103"/>
      <c r="AC999" s="103"/>
    </row>
    <row r="1000" spans="1:29" ht="14.25" x14ac:dyDescent="0.2">
      <c r="A1000" s="103"/>
      <c r="B1000" s="103"/>
      <c r="C1000" s="103"/>
      <c r="D1000" s="103"/>
      <c r="E1000" s="103"/>
      <c r="F1000" s="103"/>
      <c r="G1000" s="103"/>
      <c r="H1000" s="103"/>
      <c r="I1000" s="103"/>
      <c r="J1000" s="103"/>
      <c r="K1000" s="103"/>
      <c r="L1000" s="103"/>
      <c r="M1000" s="103"/>
      <c r="N1000" s="103"/>
      <c r="O1000" s="103"/>
      <c r="P1000" s="103"/>
      <c r="Q1000" s="103"/>
      <c r="R1000" s="103"/>
      <c r="S1000" s="127"/>
      <c r="T1000" s="103"/>
      <c r="U1000" s="103"/>
      <c r="V1000" s="103"/>
      <c r="W1000" s="103"/>
      <c r="X1000" s="103"/>
      <c r="Y1000" s="103"/>
      <c r="Z1000" s="103"/>
      <c r="AA1000" s="103"/>
      <c r="AB1000" s="103"/>
      <c r="AC1000" s="103"/>
    </row>
    <row r="1001" spans="1:29" ht="14.25" x14ac:dyDescent="0.2">
      <c r="A1001" s="103"/>
      <c r="B1001" s="103"/>
      <c r="C1001" s="103"/>
      <c r="D1001" s="103"/>
      <c r="E1001" s="103"/>
      <c r="F1001" s="103"/>
      <c r="G1001" s="103"/>
      <c r="H1001" s="103"/>
      <c r="I1001" s="103"/>
      <c r="J1001" s="103"/>
      <c r="K1001" s="103"/>
      <c r="L1001" s="103"/>
      <c r="M1001" s="103"/>
      <c r="N1001" s="103"/>
      <c r="O1001" s="103"/>
      <c r="P1001" s="103"/>
      <c r="Q1001" s="103"/>
      <c r="R1001" s="103"/>
      <c r="S1001" s="127"/>
      <c r="T1001" s="103"/>
      <c r="U1001" s="103"/>
      <c r="V1001" s="103"/>
      <c r="W1001" s="103"/>
      <c r="X1001" s="103"/>
      <c r="Y1001" s="103"/>
      <c r="Z1001" s="103"/>
      <c r="AA1001" s="103"/>
      <c r="AB1001" s="103"/>
      <c r="AC1001" s="103"/>
    </row>
    <row r="1002" spans="1:29" ht="14.25" x14ac:dyDescent="0.2">
      <c r="A1002" s="103"/>
      <c r="B1002" s="103"/>
      <c r="C1002" s="103"/>
      <c r="D1002" s="103"/>
      <c r="E1002" s="103"/>
      <c r="F1002" s="103"/>
      <c r="G1002" s="103"/>
      <c r="H1002" s="103"/>
      <c r="I1002" s="103"/>
      <c r="J1002" s="103"/>
      <c r="K1002" s="103"/>
      <c r="L1002" s="103"/>
      <c r="M1002" s="103"/>
      <c r="N1002" s="103"/>
      <c r="O1002" s="103"/>
      <c r="P1002" s="103"/>
      <c r="Q1002" s="103"/>
      <c r="R1002" s="103"/>
      <c r="S1002" s="127"/>
      <c r="T1002" s="103"/>
      <c r="U1002" s="103"/>
      <c r="V1002" s="103"/>
      <c r="W1002" s="103"/>
      <c r="X1002" s="103"/>
      <c r="Y1002" s="103"/>
      <c r="Z1002" s="103"/>
      <c r="AA1002" s="103"/>
      <c r="AB1002" s="103"/>
      <c r="AC1002" s="103"/>
    </row>
    <row r="1003" spans="1:29" ht="14.25" x14ac:dyDescent="0.2">
      <c r="A1003" s="103"/>
      <c r="B1003" s="103"/>
      <c r="C1003" s="103"/>
      <c r="D1003" s="103"/>
      <c r="E1003" s="103"/>
      <c r="F1003" s="103"/>
      <c r="G1003" s="103"/>
      <c r="H1003" s="103"/>
      <c r="I1003" s="103"/>
      <c r="J1003" s="103"/>
      <c r="K1003" s="103"/>
      <c r="L1003" s="103"/>
      <c r="M1003" s="103"/>
      <c r="N1003" s="103"/>
      <c r="O1003" s="103"/>
      <c r="P1003" s="103"/>
      <c r="Q1003" s="103"/>
      <c r="R1003" s="103"/>
      <c r="S1003" s="127"/>
      <c r="T1003" s="103"/>
      <c r="U1003" s="103"/>
      <c r="V1003" s="103"/>
      <c r="W1003" s="103"/>
      <c r="X1003" s="103"/>
      <c r="Y1003" s="103"/>
      <c r="Z1003" s="103"/>
      <c r="AA1003" s="103"/>
      <c r="AB1003" s="103"/>
      <c r="AC1003" s="103"/>
    </row>
  </sheetData>
  <autoFilter ref="F8:F50"/>
  <mergeCells count="120">
    <mergeCell ref="D58:D59"/>
    <mergeCell ref="D66:D67"/>
    <mergeCell ref="D68:D69"/>
    <mergeCell ref="D64:D65"/>
    <mergeCell ref="D70:D71"/>
    <mergeCell ref="D72:D73"/>
    <mergeCell ref="D60:D61"/>
    <mergeCell ref="D62:D63"/>
    <mergeCell ref="D39:D40"/>
    <mergeCell ref="D43:D44"/>
    <mergeCell ref="D56:D57"/>
    <mergeCell ref="D49:D50"/>
    <mergeCell ref="D47:D48"/>
    <mergeCell ref="D51:D52"/>
    <mergeCell ref="D45:D46"/>
    <mergeCell ref="D41:D42"/>
    <mergeCell ref="C2:J2"/>
    <mergeCell ref="C9:C10"/>
    <mergeCell ref="E15:E16"/>
    <mergeCell ref="E11:E12"/>
    <mergeCell ref="E13:E14"/>
    <mergeCell ref="B13:B14"/>
    <mergeCell ref="B11:B12"/>
    <mergeCell ref="B17:B18"/>
    <mergeCell ref="B19:B20"/>
    <mergeCell ref="C15:C16"/>
    <mergeCell ref="C13:C14"/>
    <mergeCell ref="B15:B16"/>
    <mergeCell ref="C19:C20"/>
    <mergeCell ref="C17:C18"/>
    <mergeCell ref="E19:E20"/>
    <mergeCell ref="D19:D20"/>
    <mergeCell ref="D13:D14"/>
    <mergeCell ref="E17:E18"/>
    <mergeCell ref="A1:S1"/>
    <mergeCell ref="D5:J5"/>
    <mergeCell ref="F6:F7"/>
    <mergeCell ref="C6:C7"/>
    <mergeCell ref="D17:D18"/>
    <mergeCell ref="D15:D16"/>
    <mergeCell ref="G6:R6"/>
    <mergeCell ref="S6:S7"/>
    <mergeCell ref="E6:E7"/>
    <mergeCell ref="A17:A18"/>
    <mergeCell ref="A15:A16"/>
    <mergeCell ref="A13:A14"/>
    <mergeCell ref="D11:D12"/>
    <mergeCell ref="A11:A12"/>
    <mergeCell ref="B9:B10"/>
    <mergeCell ref="A2:B5"/>
    <mergeCell ref="A6:A7"/>
    <mergeCell ref="B6:B7"/>
    <mergeCell ref="A9:A10"/>
    <mergeCell ref="D9:D10"/>
    <mergeCell ref="E9:E10"/>
    <mergeCell ref="D6:D7"/>
    <mergeCell ref="C4:S4"/>
    <mergeCell ref="C3:M3"/>
    <mergeCell ref="C25:C26"/>
    <mergeCell ref="C31:C32"/>
    <mergeCell ref="C29:C30"/>
    <mergeCell ref="A19:A20"/>
    <mergeCell ref="E23:E24"/>
    <mergeCell ref="E21:E22"/>
    <mergeCell ref="D21:D22"/>
    <mergeCell ref="C21:C22"/>
    <mergeCell ref="B25:B26"/>
    <mergeCell ref="A25:A26"/>
    <mergeCell ref="B29:B30"/>
    <mergeCell ref="B27:B28"/>
    <mergeCell ref="A29:A30"/>
    <mergeCell ref="A27:A28"/>
    <mergeCell ref="C27:C28"/>
    <mergeCell ref="A23:A24"/>
    <mergeCell ref="C23:C24"/>
    <mergeCell ref="B23:B24"/>
    <mergeCell ref="B21:B22"/>
    <mergeCell ref="A21:A22"/>
    <mergeCell ref="D23:D24"/>
    <mergeCell ref="E33:E34"/>
    <mergeCell ref="E35:E36"/>
    <mergeCell ref="E37:E38"/>
    <mergeCell ref="D37:D38"/>
    <mergeCell ref="E25:E26"/>
    <mergeCell ref="E31:E32"/>
    <mergeCell ref="D31:D32"/>
    <mergeCell ref="D35:D36"/>
    <mergeCell ref="D33:D34"/>
    <mergeCell ref="E27:E28"/>
    <mergeCell ref="D27:D28"/>
    <mergeCell ref="D29:D30"/>
    <mergeCell ref="E29:E30"/>
    <mergeCell ref="D25:D26"/>
    <mergeCell ref="C43:C44"/>
    <mergeCell ref="C47:C48"/>
    <mergeCell ref="A43:A44"/>
    <mergeCell ref="A39:A40"/>
    <mergeCell ref="B43:B44"/>
    <mergeCell ref="B39:B40"/>
    <mergeCell ref="E43:E44"/>
    <mergeCell ref="E39:E40"/>
    <mergeCell ref="C39:C40"/>
    <mergeCell ref="A45:A46"/>
    <mergeCell ref="B45:B46"/>
    <mergeCell ref="C45:C46"/>
    <mergeCell ref="E45:E46"/>
    <mergeCell ref="A41:A42"/>
    <mergeCell ref="B41:B42"/>
    <mergeCell ref="C41:C42"/>
    <mergeCell ref="E41:E42"/>
    <mergeCell ref="A33:A34"/>
    <mergeCell ref="A31:A32"/>
    <mergeCell ref="B31:B32"/>
    <mergeCell ref="C35:C36"/>
    <mergeCell ref="C37:C38"/>
    <mergeCell ref="A35:A36"/>
    <mergeCell ref="B35:B36"/>
    <mergeCell ref="A37:A38"/>
    <mergeCell ref="B33:B34"/>
    <mergeCell ref="B37:B38"/>
  </mergeCells>
  <pageMargins left="0.51181102362204722" right="0.51181102362204722" top="0.98425196850393704" bottom="0.78740157480314965" header="0.31496062992125984" footer="0.31496062992125984"/>
  <pageSetup paperSize="9" scale="60" orientation="landscape" r:id="rId1"/>
  <headerFooter>
    <oddHeader>&amp;L&amp;G</oddHeader>
    <oddFooter>&amp;CRua Cyro Vaz de Melo, 571 - LJ 13 - Dona Clara / BH-MG - CEP: 31.255-840 - Tel: (31) 2512-4016</oddFooter>
  </headerFooter>
  <rowBreaks count="1" manualBreakCount="1">
    <brk id="58"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26"/>
  <sheetViews>
    <sheetView topLeftCell="C1" workbookViewId="0">
      <selection activeCell="H16" sqref="H16"/>
    </sheetView>
  </sheetViews>
  <sheetFormatPr defaultRowHeight="12.75" x14ac:dyDescent="0.2"/>
  <cols>
    <col min="1" max="1" width="6.140625" bestFit="1" customWidth="1"/>
    <col min="2" max="2" width="8.42578125" bestFit="1" customWidth="1"/>
    <col min="3" max="3" width="11.5703125" bestFit="1" customWidth="1"/>
    <col min="4" max="4" width="71.42578125" customWidth="1"/>
    <col min="5" max="5" width="9.28515625" customWidth="1"/>
    <col min="6" max="6" width="15.85546875" customWidth="1"/>
    <col min="7" max="7" width="9.28515625" bestFit="1" customWidth="1"/>
    <col min="8" max="8" width="12.85546875" bestFit="1" customWidth="1"/>
    <col min="9" max="9" width="14.28515625" bestFit="1" customWidth="1"/>
    <col min="10" max="10" width="6.28515625" bestFit="1" customWidth="1"/>
    <col min="11" max="11" width="7.28515625" bestFit="1" customWidth="1"/>
  </cols>
  <sheetData>
    <row r="1" spans="3:7" x14ac:dyDescent="0.2">
      <c r="C1" s="195" t="s">
        <v>1329</v>
      </c>
      <c r="D1" s="195" t="s">
        <v>1330</v>
      </c>
      <c r="E1" s="195" t="s">
        <v>1331</v>
      </c>
      <c r="F1" s="195" t="s">
        <v>1332</v>
      </c>
    </row>
    <row r="2" spans="3:7" x14ac:dyDescent="0.2">
      <c r="C2" s="196" t="s">
        <v>703</v>
      </c>
      <c r="D2" s="197" t="s">
        <v>704</v>
      </c>
      <c r="E2" s="197"/>
      <c r="F2" s="197"/>
    </row>
    <row r="3" spans="3:7" s="189" customFormat="1" x14ac:dyDescent="0.2">
      <c r="C3" s="197"/>
      <c r="D3" s="196" t="s">
        <v>1325</v>
      </c>
      <c r="E3" s="196" t="s">
        <v>143</v>
      </c>
      <c r="F3" s="198">
        <v>20300</v>
      </c>
    </row>
    <row r="4" spans="3:7" x14ac:dyDescent="0.2">
      <c r="C4" s="197"/>
      <c r="D4" s="196" t="s">
        <v>1326</v>
      </c>
      <c r="E4" s="196" t="s">
        <v>143</v>
      </c>
      <c r="F4" s="199">
        <v>27608.05</v>
      </c>
    </row>
    <row r="5" spans="3:7" s="189" customFormat="1" x14ac:dyDescent="0.2">
      <c r="C5" s="197"/>
      <c r="D5" s="529" t="s">
        <v>1327</v>
      </c>
      <c r="E5" s="530"/>
      <c r="F5" s="200">
        <f>MEDIAN(F3:F4)</f>
        <v>23954.025000000001</v>
      </c>
    </row>
    <row r="6" spans="3:7" s="189" customFormat="1" x14ac:dyDescent="0.2">
      <c r="C6" s="197"/>
      <c r="D6" s="527" t="s">
        <v>1328</v>
      </c>
      <c r="E6" s="528"/>
      <c r="F6" s="201">
        <f>F5/21.19</f>
        <v>1130.4400660689005</v>
      </c>
      <c r="G6" s="194"/>
    </row>
    <row r="8" spans="3:7" x14ac:dyDescent="0.2">
      <c r="C8" s="195" t="s">
        <v>1329</v>
      </c>
      <c r="D8" s="195" t="s">
        <v>1330</v>
      </c>
      <c r="E8" s="195" t="s">
        <v>1331</v>
      </c>
      <c r="F8" s="195" t="s">
        <v>1332</v>
      </c>
    </row>
    <row r="9" spans="3:7" ht="38.25" x14ac:dyDescent="0.2">
      <c r="C9" s="196" t="s">
        <v>782</v>
      </c>
      <c r="D9" s="202" t="s">
        <v>783</v>
      </c>
      <c r="E9" s="197"/>
      <c r="F9" s="197"/>
    </row>
    <row r="10" spans="3:7" x14ac:dyDescent="0.2">
      <c r="C10" s="197"/>
      <c r="D10" s="196" t="s">
        <v>1334</v>
      </c>
      <c r="E10" s="196" t="s">
        <v>143</v>
      </c>
      <c r="F10" s="203">
        <v>79000</v>
      </c>
    </row>
    <row r="11" spans="3:7" s="189" customFormat="1" x14ac:dyDescent="0.2">
      <c r="C11" s="197"/>
      <c r="D11" s="196" t="s">
        <v>1335</v>
      </c>
      <c r="E11" s="196" t="s">
        <v>143</v>
      </c>
      <c r="F11" s="204">
        <v>86200</v>
      </c>
    </row>
    <row r="12" spans="3:7" x14ac:dyDescent="0.2">
      <c r="C12" s="197"/>
      <c r="D12" s="196" t="s">
        <v>1336</v>
      </c>
      <c r="E12" s="196" t="s">
        <v>143</v>
      </c>
      <c r="F12" s="198">
        <f>55000+10000</f>
        <v>65000</v>
      </c>
    </row>
    <row r="13" spans="3:7" x14ac:dyDescent="0.2">
      <c r="C13" s="197"/>
      <c r="D13" s="527" t="s">
        <v>1327</v>
      </c>
      <c r="E13" s="528"/>
      <c r="F13" s="201">
        <f>MEDIAN((F10:F12))</f>
        <v>79000</v>
      </c>
    </row>
    <row r="15" spans="3:7" x14ac:dyDescent="0.2">
      <c r="C15" s="195" t="s">
        <v>1329</v>
      </c>
      <c r="D15" s="195" t="s">
        <v>1330</v>
      </c>
      <c r="E15" s="195" t="s">
        <v>1331</v>
      </c>
      <c r="F15" s="195" t="s">
        <v>1332</v>
      </c>
    </row>
    <row r="16" spans="3:7" ht="38.25" x14ac:dyDescent="0.2">
      <c r="C16" s="196" t="s">
        <v>830</v>
      </c>
      <c r="D16" s="202" t="s">
        <v>832</v>
      </c>
      <c r="E16" s="197"/>
      <c r="F16" s="197"/>
    </row>
    <row r="17" spans="3:6" x14ac:dyDescent="0.2">
      <c r="C17" s="197"/>
      <c r="D17" s="196" t="s">
        <v>1334</v>
      </c>
      <c r="E17" s="196" t="s">
        <v>143</v>
      </c>
      <c r="F17" s="203">
        <v>89000</v>
      </c>
    </row>
    <row r="18" spans="3:6" x14ac:dyDescent="0.2">
      <c r="C18" s="197"/>
      <c r="D18" s="196" t="s">
        <v>1335</v>
      </c>
      <c r="E18" s="196" t="s">
        <v>143</v>
      </c>
      <c r="F18" s="204">
        <v>90000</v>
      </c>
    </row>
    <row r="19" spans="3:6" x14ac:dyDescent="0.2">
      <c r="C19" s="197"/>
      <c r="D19" s="196" t="s">
        <v>1336</v>
      </c>
      <c r="E19" s="196" t="s">
        <v>143</v>
      </c>
      <c r="F19" s="198">
        <f>55000+15000</f>
        <v>70000</v>
      </c>
    </row>
    <row r="20" spans="3:6" x14ac:dyDescent="0.2">
      <c r="C20" s="197"/>
      <c r="D20" s="527" t="s">
        <v>1327</v>
      </c>
      <c r="E20" s="528"/>
      <c r="F20" s="201">
        <f>MEDIAN(F17:F19)</f>
        <v>89000</v>
      </c>
    </row>
    <row r="23" spans="3:6" x14ac:dyDescent="0.2">
      <c r="C23" s="195" t="s">
        <v>1329</v>
      </c>
      <c r="D23" s="195" t="s">
        <v>1330</v>
      </c>
      <c r="E23" s="195" t="s">
        <v>1331</v>
      </c>
      <c r="F23" s="195" t="s">
        <v>1332</v>
      </c>
    </row>
    <row r="24" spans="3:6" ht="25.5" x14ac:dyDescent="0.2">
      <c r="C24" s="196" t="s">
        <v>830</v>
      </c>
      <c r="D24" s="202" t="s">
        <v>1339</v>
      </c>
      <c r="E24" s="197"/>
      <c r="F24" s="197"/>
    </row>
    <row r="25" spans="3:6" x14ac:dyDescent="0.2">
      <c r="C25" s="197"/>
      <c r="D25" s="196" t="s">
        <v>1333</v>
      </c>
      <c r="E25" s="196" t="s">
        <v>143</v>
      </c>
      <c r="F25" s="198">
        <v>7230</v>
      </c>
    </row>
    <row r="26" spans="3:6" x14ac:dyDescent="0.2">
      <c r="C26" s="197"/>
      <c r="D26" s="527" t="s">
        <v>1327</v>
      </c>
      <c r="E26" s="528"/>
      <c r="F26" s="201">
        <f>MEDIAN(F25:F25)</f>
        <v>7230</v>
      </c>
    </row>
  </sheetData>
  <mergeCells count="5">
    <mergeCell ref="D26:E26"/>
    <mergeCell ref="D6:E6"/>
    <mergeCell ref="D5:E5"/>
    <mergeCell ref="D13:E13"/>
    <mergeCell ref="D20:E20"/>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85" zoomScaleNormal="85" workbookViewId="0">
      <selection activeCell="N19" sqref="N19"/>
    </sheetView>
  </sheetViews>
  <sheetFormatPr defaultColWidth="17.28515625" defaultRowHeight="15" customHeight="1" x14ac:dyDescent="0.2"/>
  <cols>
    <col min="1" max="12" width="11.7109375" customWidth="1"/>
  </cols>
  <sheetData>
    <row r="1" spans="1:12" ht="15" customHeight="1" x14ac:dyDescent="0.2">
      <c r="A1" s="561" t="s">
        <v>0</v>
      </c>
      <c r="B1" s="522"/>
      <c r="C1" s="522"/>
      <c r="D1" s="522"/>
      <c r="E1" s="522"/>
      <c r="F1" s="522"/>
      <c r="G1" s="522"/>
      <c r="H1" s="522"/>
      <c r="I1" s="522"/>
      <c r="J1" s="522"/>
      <c r="K1" s="522"/>
      <c r="L1" s="512"/>
    </row>
    <row r="2" spans="1:12" ht="15" customHeight="1" x14ac:dyDescent="0.2">
      <c r="A2" s="533"/>
      <c r="B2" s="497"/>
      <c r="C2" s="497"/>
      <c r="D2" s="497"/>
      <c r="E2" s="497"/>
      <c r="F2" s="497"/>
      <c r="G2" s="497"/>
      <c r="H2" s="497"/>
      <c r="I2" s="497"/>
      <c r="J2" s="497"/>
      <c r="K2" s="497"/>
      <c r="L2" s="534"/>
    </row>
    <row r="3" spans="1:12" ht="15" customHeight="1" x14ac:dyDescent="0.2">
      <c r="A3" s="1" t="s">
        <v>1</v>
      </c>
      <c r="B3" s="2"/>
      <c r="C3" s="2"/>
      <c r="D3" s="2"/>
      <c r="E3" s="2"/>
      <c r="F3" s="2"/>
      <c r="G3" s="2"/>
      <c r="H3" s="2"/>
      <c r="I3" s="2"/>
      <c r="J3" s="2"/>
      <c r="K3" s="3" t="s">
        <v>2</v>
      </c>
      <c r="L3" s="4"/>
    </row>
    <row r="4" spans="1:12" ht="15" customHeight="1" x14ac:dyDescent="0.2">
      <c r="A4" s="563" t="s">
        <v>3</v>
      </c>
      <c r="B4" s="558"/>
      <c r="C4" s="5" t="s">
        <v>4</v>
      </c>
      <c r="D4" s="5"/>
      <c r="E4" s="564" t="s">
        <v>5</v>
      </c>
      <c r="F4" s="557"/>
      <c r="G4" s="557"/>
      <c r="H4" s="557"/>
      <c r="I4" s="557"/>
      <c r="J4" s="557"/>
      <c r="K4" s="558"/>
      <c r="L4" s="6" t="s">
        <v>6</v>
      </c>
    </row>
    <row r="5" spans="1:12" ht="15" customHeight="1" x14ac:dyDescent="0.2">
      <c r="A5" s="562" t="s">
        <v>7</v>
      </c>
      <c r="B5" s="542"/>
      <c r="C5" s="7"/>
      <c r="D5" s="7"/>
      <c r="E5" s="541"/>
      <c r="F5" s="541"/>
      <c r="G5" s="541"/>
      <c r="H5" s="541"/>
      <c r="I5" s="541"/>
      <c r="J5" s="541"/>
      <c r="K5" s="542"/>
      <c r="L5" s="8" t="s">
        <v>6</v>
      </c>
    </row>
    <row r="6" spans="1:12" ht="15" customHeight="1" x14ac:dyDescent="0.2">
      <c r="A6" s="554" t="s">
        <v>3</v>
      </c>
      <c r="B6" s="560" t="s">
        <v>8</v>
      </c>
      <c r="C6" s="557"/>
      <c r="D6" s="557"/>
      <c r="E6" s="558"/>
      <c r="F6" s="554" t="s">
        <v>9</v>
      </c>
      <c r="G6" s="554" t="s">
        <v>10</v>
      </c>
      <c r="H6" s="554" t="s">
        <v>11</v>
      </c>
      <c r="I6" s="554" t="s">
        <v>12</v>
      </c>
      <c r="J6" s="554" t="s">
        <v>13</v>
      </c>
      <c r="K6" s="554" t="s">
        <v>14</v>
      </c>
      <c r="L6" s="6" t="s">
        <v>15</v>
      </c>
    </row>
    <row r="7" spans="1:12" ht="15" customHeight="1" x14ac:dyDescent="0.2">
      <c r="A7" s="506"/>
      <c r="B7" s="532"/>
      <c r="C7" s="536"/>
      <c r="D7" s="536"/>
      <c r="E7" s="514"/>
      <c r="F7" s="490"/>
      <c r="G7" s="490"/>
      <c r="H7" s="490"/>
      <c r="I7" s="490"/>
      <c r="J7" s="490"/>
      <c r="K7" s="490"/>
      <c r="L7" s="9" t="s">
        <v>16</v>
      </c>
    </row>
    <row r="8" spans="1:12" ht="15" customHeight="1" x14ac:dyDescent="0.2">
      <c r="A8" s="174"/>
      <c r="B8" s="559"/>
      <c r="C8" s="539"/>
      <c r="D8" s="539"/>
      <c r="E8" s="539"/>
      <c r="F8" s="34"/>
      <c r="G8" s="11"/>
      <c r="H8" s="12"/>
      <c r="I8" s="12"/>
      <c r="J8" s="13"/>
      <c r="K8" s="13"/>
      <c r="L8" s="13">
        <f>G8*(J8*H8)+(K8*I8)</f>
        <v>0</v>
      </c>
    </row>
    <row r="9" spans="1:12" ht="15" customHeight="1" x14ac:dyDescent="0.2">
      <c r="A9" s="174"/>
      <c r="B9" s="559"/>
      <c r="C9" s="539"/>
      <c r="D9" s="539"/>
      <c r="E9" s="539"/>
      <c r="F9" s="34"/>
      <c r="G9" s="11"/>
      <c r="H9" s="12"/>
      <c r="I9" s="12"/>
      <c r="J9" s="13"/>
      <c r="K9" s="13"/>
      <c r="L9" s="13">
        <f>G9*(J9*H9)+(K9*I9)</f>
        <v>0</v>
      </c>
    </row>
    <row r="10" spans="1:12" ht="15" customHeight="1" x14ac:dyDescent="0.2">
      <c r="A10" s="174"/>
      <c r="B10" s="559"/>
      <c r="C10" s="539"/>
      <c r="D10" s="539"/>
      <c r="E10" s="539"/>
      <c r="F10" s="34"/>
      <c r="G10" s="11"/>
      <c r="H10" s="12"/>
      <c r="I10" s="12"/>
      <c r="J10" s="13"/>
      <c r="K10" s="13"/>
      <c r="L10" s="13">
        <f>G10*(J10*H10)+(K10*I10)</f>
        <v>0</v>
      </c>
    </row>
    <row r="11" spans="1:12" ht="15" customHeight="1" x14ac:dyDescent="0.2">
      <c r="A11" s="174"/>
      <c r="B11" s="559"/>
      <c r="C11" s="559"/>
      <c r="D11" s="559"/>
      <c r="E11" s="559"/>
      <c r="F11" s="34"/>
      <c r="G11" s="11"/>
      <c r="H11" s="12"/>
      <c r="I11" s="12"/>
      <c r="J11" s="13"/>
      <c r="K11" s="13"/>
      <c r="L11" s="13"/>
    </row>
    <row r="12" spans="1:12" ht="15" customHeight="1" thickBot="1" x14ac:dyDescent="0.25">
      <c r="A12" s="14"/>
      <c r="B12" s="7"/>
      <c r="C12" s="7"/>
      <c r="D12" s="7"/>
      <c r="E12" s="7"/>
      <c r="F12" s="7"/>
      <c r="G12" s="7"/>
      <c r="H12" s="7"/>
      <c r="I12" s="7"/>
      <c r="J12" s="15"/>
      <c r="K12" s="16" t="s">
        <v>17</v>
      </c>
      <c r="L12" s="17">
        <f>SUM(L8:L11)</f>
        <v>0</v>
      </c>
    </row>
    <row r="13" spans="1:12" ht="15" customHeight="1" thickTop="1" thickBot="1" x14ac:dyDescent="0.25">
      <c r="A13" s="1"/>
      <c r="B13" s="2"/>
      <c r="C13" s="2"/>
      <c r="D13" s="2"/>
      <c r="E13" s="2"/>
      <c r="F13" s="2"/>
      <c r="G13" s="2"/>
      <c r="H13" s="2"/>
      <c r="I13" s="2"/>
      <c r="J13" s="18"/>
      <c r="K13" s="18"/>
      <c r="L13" s="19"/>
    </row>
    <row r="14" spans="1:12" ht="15" customHeight="1" x14ac:dyDescent="0.2">
      <c r="A14" s="554" t="s">
        <v>3</v>
      </c>
      <c r="B14" s="555" t="s">
        <v>18</v>
      </c>
      <c r="C14" s="557"/>
      <c r="D14" s="557"/>
      <c r="E14" s="557"/>
      <c r="F14" s="557"/>
      <c r="G14" s="557"/>
      <c r="H14" s="558"/>
      <c r="I14" s="554" t="s">
        <v>9</v>
      </c>
      <c r="J14" s="555" t="s">
        <v>19</v>
      </c>
      <c r="K14" s="20" t="s">
        <v>20</v>
      </c>
      <c r="L14" s="6" t="s">
        <v>15</v>
      </c>
    </row>
    <row r="15" spans="1:12" ht="15" customHeight="1" x14ac:dyDescent="0.2">
      <c r="A15" s="490"/>
      <c r="B15" s="533"/>
      <c r="C15" s="497"/>
      <c r="D15" s="497"/>
      <c r="E15" s="497"/>
      <c r="F15" s="497"/>
      <c r="G15" s="497"/>
      <c r="H15" s="534"/>
      <c r="I15" s="490"/>
      <c r="J15" s="533"/>
      <c r="K15" s="9" t="s">
        <v>21</v>
      </c>
      <c r="L15" s="21" t="s">
        <v>16</v>
      </c>
    </row>
    <row r="16" spans="1:12" ht="15" customHeight="1" x14ac:dyDescent="0.2">
      <c r="A16" s="22">
        <v>90778</v>
      </c>
      <c r="B16" s="537" t="s">
        <v>22</v>
      </c>
      <c r="C16" s="508"/>
      <c r="D16" s="508"/>
      <c r="E16" s="508"/>
      <c r="F16" s="508"/>
      <c r="G16" s="508"/>
      <c r="H16" s="509"/>
      <c r="I16" s="23" t="s">
        <v>23</v>
      </c>
      <c r="J16" s="12">
        <f>12*22*6</f>
        <v>1584</v>
      </c>
      <c r="K16" s="24">
        <v>88.44</v>
      </c>
      <c r="L16" s="25">
        <f>K16*J16</f>
        <v>140088.95999999999</v>
      </c>
    </row>
    <row r="17" spans="1:12" ht="15" customHeight="1" x14ac:dyDescent="0.2">
      <c r="A17" s="22">
        <v>88326</v>
      </c>
      <c r="B17" s="537" t="s">
        <v>24</v>
      </c>
      <c r="C17" s="508"/>
      <c r="D17" s="508"/>
      <c r="E17" s="508"/>
      <c r="F17" s="508"/>
      <c r="G17" s="508"/>
      <c r="H17" s="509"/>
      <c r="I17" s="23" t="s">
        <v>23</v>
      </c>
      <c r="J17" s="12">
        <f>10*30*12</f>
        <v>3600</v>
      </c>
      <c r="K17" s="24">
        <v>18.93</v>
      </c>
      <c r="L17" s="25">
        <f>K17*J17</f>
        <v>68148</v>
      </c>
    </row>
    <row r="18" spans="1:12" ht="15" customHeight="1" x14ac:dyDescent="0.2">
      <c r="A18" s="22">
        <v>90776</v>
      </c>
      <c r="B18" s="537" t="s">
        <v>25</v>
      </c>
      <c r="C18" s="508"/>
      <c r="D18" s="508"/>
      <c r="E18" s="508"/>
      <c r="F18" s="508"/>
      <c r="G18" s="508"/>
      <c r="H18" s="509"/>
      <c r="I18" s="23" t="s">
        <v>23</v>
      </c>
      <c r="J18" s="12">
        <f>12*22*8</f>
        <v>2112</v>
      </c>
      <c r="K18" s="24">
        <v>27.72</v>
      </c>
      <c r="L18" s="25">
        <f>K18*J18</f>
        <v>58544.639999999999</v>
      </c>
    </row>
    <row r="19" spans="1:12" ht="15" customHeight="1" x14ac:dyDescent="0.2">
      <c r="A19" s="10"/>
      <c r="B19" s="537"/>
      <c r="C19" s="508"/>
      <c r="D19" s="508"/>
      <c r="E19" s="508"/>
      <c r="F19" s="508"/>
      <c r="G19" s="508"/>
      <c r="H19" s="509"/>
      <c r="I19" s="11"/>
      <c r="J19" s="12"/>
      <c r="K19" s="13"/>
      <c r="L19" s="25">
        <f>K19*J19</f>
        <v>0</v>
      </c>
    </row>
    <row r="20" spans="1:12" ht="15" customHeight="1" x14ac:dyDescent="0.2">
      <c r="A20" s="10"/>
      <c r="B20" s="537"/>
      <c r="C20" s="508"/>
      <c r="D20" s="508"/>
      <c r="E20" s="508"/>
      <c r="F20" s="508"/>
      <c r="G20" s="508"/>
      <c r="H20" s="509"/>
      <c r="I20" s="11"/>
      <c r="J20" s="12"/>
      <c r="K20" s="13"/>
      <c r="L20" s="25"/>
    </row>
    <row r="21" spans="1:12" ht="15" customHeight="1" x14ac:dyDescent="0.2">
      <c r="A21" s="10"/>
      <c r="B21" s="537"/>
      <c r="C21" s="508"/>
      <c r="D21" s="508"/>
      <c r="E21" s="508"/>
      <c r="F21" s="508"/>
      <c r="G21" s="508"/>
      <c r="H21" s="509"/>
      <c r="I21" s="11"/>
      <c r="J21" s="12"/>
      <c r="K21" s="13"/>
      <c r="L21" s="25"/>
    </row>
    <row r="22" spans="1:12" ht="15" customHeight="1" x14ac:dyDescent="0.2">
      <c r="A22" s="1"/>
      <c r="B22" s="2"/>
      <c r="C22" s="2"/>
      <c r="D22" s="2"/>
      <c r="E22" s="2"/>
      <c r="F22" s="2"/>
      <c r="G22" s="2"/>
      <c r="H22" s="19"/>
      <c r="I22" s="26"/>
      <c r="J22" s="27"/>
      <c r="K22" s="28" t="s">
        <v>26</v>
      </c>
      <c r="L22" s="29">
        <f>SUM(L16:L21)</f>
        <v>266781.59999999998</v>
      </c>
    </row>
    <row r="23" spans="1:12" ht="15" customHeight="1" x14ac:dyDescent="0.2">
      <c r="A23" s="531"/>
      <c r="B23" s="503"/>
      <c r="C23" s="503"/>
      <c r="D23" s="503"/>
      <c r="E23" s="503"/>
      <c r="F23" s="503"/>
      <c r="G23" s="503"/>
      <c r="H23" s="514"/>
      <c r="I23" s="30"/>
      <c r="J23" s="31"/>
      <c r="K23" s="32" t="s">
        <v>27</v>
      </c>
      <c r="L23" s="33"/>
    </row>
    <row r="24" spans="1:12" ht="15" customHeight="1" x14ac:dyDescent="0.2">
      <c r="A24" s="532"/>
      <c r="B24" s="503"/>
      <c r="C24" s="503"/>
      <c r="D24" s="503"/>
      <c r="E24" s="503"/>
      <c r="F24" s="503"/>
      <c r="G24" s="503"/>
      <c r="H24" s="514"/>
      <c r="I24" s="30"/>
      <c r="J24" s="34" t="s">
        <v>28</v>
      </c>
      <c r="K24" s="35"/>
      <c r="L24" s="29"/>
    </row>
    <row r="25" spans="1:12" ht="15" customHeight="1" x14ac:dyDescent="0.2">
      <c r="A25" s="540"/>
      <c r="B25" s="541"/>
      <c r="C25" s="541"/>
      <c r="D25" s="541"/>
      <c r="E25" s="541"/>
      <c r="F25" s="541"/>
      <c r="G25" s="541"/>
      <c r="H25" s="542"/>
      <c r="I25" s="7"/>
      <c r="J25" s="15"/>
      <c r="K25" s="16" t="s">
        <v>29</v>
      </c>
      <c r="L25" s="17">
        <f>L22+L24</f>
        <v>266781.59999999998</v>
      </c>
    </row>
    <row r="26" spans="1:12" ht="15" customHeight="1" x14ac:dyDescent="0.2">
      <c r="A26" s="36"/>
      <c r="B26" s="37"/>
      <c r="C26" s="37"/>
      <c r="D26" s="37"/>
      <c r="E26" s="37"/>
      <c r="F26" s="37"/>
      <c r="G26" s="37"/>
      <c r="H26" s="37"/>
      <c r="I26" s="37"/>
      <c r="J26" s="38"/>
      <c r="K26" s="38"/>
      <c r="L26" s="39"/>
    </row>
    <row r="27" spans="1:12" ht="15" customHeight="1" x14ac:dyDescent="0.2">
      <c r="A27" s="40"/>
      <c r="B27" s="30"/>
      <c r="C27" s="30"/>
      <c r="D27" s="30"/>
      <c r="E27" s="30"/>
      <c r="F27" s="30"/>
      <c r="G27" s="30"/>
      <c r="H27" s="41"/>
      <c r="I27" s="2"/>
      <c r="J27" s="2"/>
      <c r="K27" s="32" t="s">
        <v>30</v>
      </c>
      <c r="L27" s="42">
        <f>L12+L25</f>
        <v>266781.59999999998</v>
      </c>
    </row>
    <row r="28" spans="1:12" ht="15" customHeight="1" x14ac:dyDescent="0.2">
      <c r="A28" s="40" t="s">
        <v>31</v>
      </c>
      <c r="B28" s="30"/>
      <c r="C28" s="30"/>
      <c r="D28" s="41"/>
      <c r="E28" s="11">
        <v>1</v>
      </c>
      <c r="F28" s="43"/>
      <c r="G28" s="43"/>
      <c r="H28" s="34"/>
      <c r="I28" s="30" t="s">
        <v>32</v>
      </c>
      <c r="J28" s="44"/>
      <c r="K28" s="45"/>
      <c r="L28" s="46">
        <f>(L12+L25)/E28</f>
        <v>266781.59999999998</v>
      </c>
    </row>
    <row r="29" spans="1:12" ht="15" customHeight="1" x14ac:dyDescent="0.2">
      <c r="A29" s="1"/>
      <c r="B29" s="2"/>
      <c r="C29" s="2"/>
      <c r="D29" s="2"/>
      <c r="E29" s="2"/>
      <c r="F29" s="2"/>
      <c r="G29" s="2"/>
      <c r="H29" s="2"/>
      <c r="I29" s="47"/>
      <c r="J29" s="47"/>
      <c r="K29" s="47"/>
      <c r="L29" s="19"/>
    </row>
    <row r="30" spans="1:12" ht="15" customHeight="1" x14ac:dyDescent="0.2">
      <c r="A30" s="538" t="s">
        <v>3</v>
      </c>
      <c r="B30" s="538" t="s">
        <v>33</v>
      </c>
      <c r="C30" s="539"/>
      <c r="D30" s="539"/>
      <c r="E30" s="539"/>
      <c r="F30" s="539"/>
      <c r="G30" s="539"/>
      <c r="H30" s="539"/>
      <c r="I30" s="538" t="s">
        <v>9</v>
      </c>
      <c r="J30" s="556" t="s">
        <v>34</v>
      </c>
      <c r="K30" s="538" t="s">
        <v>35</v>
      </c>
      <c r="L30" s="172" t="s">
        <v>36</v>
      </c>
    </row>
    <row r="31" spans="1:12" ht="15" customHeight="1" x14ac:dyDescent="0.2">
      <c r="A31" s="539"/>
      <c r="B31" s="539"/>
      <c r="C31" s="539"/>
      <c r="D31" s="539"/>
      <c r="E31" s="539"/>
      <c r="F31" s="539"/>
      <c r="G31" s="539"/>
      <c r="H31" s="539"/>
      <c r="I31" s="539"/>
      <c r="J31" s="539"/>
      <c r="K31" s="539"/>
      <c r="L31" s="172" t="s">
        <v>37</v>
      </c>
    </row>
    <row r="32" spans="1:12" ht="15" customHeight="1" x14ac:dyDescent="0.2">
      <c r="A32" s="173"/>
      <c r="B32" s="543"/>
      <c r="C32" s="544"/>
      <c r="D32" s="544"/>
      <c r="E32" s="544"/>
      <c r="F32" s="544"/>
      <c r="G32" s="544"/>
      <c r="H32" s="545"/>
      <c r="I32" s="178"/>
      <c r="J32" s="178"/>
      <c r="K32" s="178"/>
      <c r="L32" s="178">
        <f>K32*J32</f>
        <v>0</v>
      </c>
    </row>
    <row r="33" spans="1:12" ht="15" customHeight="1" x14ac:dyDescent="0.2">
      <c r="A33" s="173"/>
      <c r="B33" s="546"/>
      <c r="C33" s="547"/>
      <c r="D33" s="547"/>
      <c r="E33" s="547"/>
      <c r="F33" s="547"/>
      <c r="G33" s="547"/>
      <c r="H33" s="548"/>
      <c r="I33" s="178"/>
      <c r="J33" s="178"/>
      <c r="K33" s="178"/>
      <c r="L33" s="178">
        <f>K33*J33</f>
        <v>0</v>
      </c>
    </row>
    <row r="34" spans="1:12" ht="15" customHeight="1" x14ac:dyDescent="0.2">
      <c r="A34" s="173"/>
      <c r="B34" s="546"/>
      <c r="C34" s="547"/>
      <c r="D34" s="547"/>
      <c r="E34" s="547"/>
      <c r="F34" s="547"/>
      <c r="G34" s="547"/>
      <c r="H34" s="548"/>
      <c r="I34" s="178"/>
      <c r="J34" s="178"/>
      <c r="K34" s="178"/>
      <c r="L34" s="178">
        <f>K34*J34</f>
        <v>0</v>
      </c>
    </row>
    <row r="35" spans="1:12" ht="15" customHeight="1" x14ac:dyDescent="0.2">
      <c r="A35" s="174"/>
      <c r="B35" s="551"/>
      <c r="C35" s="552"/>
      <c r="D35" s="552"/>
      <c r="E35" s="552"/>
      <c r="F35" s="552"/>
      <c r="G35" s="552"/>
      <c r="H35" s="553"/>
      <c r="I35" s="179"/>
      <c r="J35" s="180"/>
      <c r="K35" s="178"/>
      <c r="L35" s="178"/>
    </row>
    <row r="36" spans="1:12" ht="15" customHeight="1" x14ac:dyDescent="0.2">
      <c r="A36" s="174"/>
      <c r="B36" s="549"/>
      <c r="C36" s="550"/>
      <c r="D36" s="550"/>
      <c r="E36" s="550"/>
      <c r="F36" s="550"/>
      <c r="G36" s="550"/>
      <c r="H36" s="550"/>
      <c r="I36" s="179"/>
      <c r="J36" s="181"/>
      <c r="K36" s="182"/>
      <c r="L36" s="178"/>
    </row>
    <row r="37" spans="1:12" ht="15" customHeight="1" x14ac:dyDescent="0.2">
      <c r="A37" s="174"/>
      <c r="B37" s="174"/>
      <c r="C37" s="174"/>
      <c r="D37" s="174"/>
      <c r="E37" s="174"/>
      <c r="F37" s="174"/>
      <c r="G37" s="174"/>
      <c r="H37" s="174"/>
      <c r="I37" s="174"/>
      <c r="J37" s="175"/>
      <c r="K37" s="176" t="s">
        <v>38</v>
      </c>
      <c r="L37" s="177">
        <f>SUM(L31:L36)</f>
        <v>0</v>
      </c>
    </row>
    <row r="38" spans="1:12" ht="15" customHeight="1" x14ac:dyDescent="0.2">
      <c r="A38" s="535" t="s">
        <v>39</v>
      </c>
      <c r="B38" s="536"/>
      <c r="C38" s="536"/>
      <c r="D38" s="536"/>
      <c r="E38" s="536"/>
      <c r="F38" s="536"/>
      <c r="G38" s="536"/>
      <c r="H38" s="536"/>
      <c r="I38" s="514"/>
      <c r="J38" s="171"/>
      <c r="K38" s="171"/>
      <c r="L38" s="171"/>
    </row>
    <row r="39" spans="1:12" ht="15" customHeight="1" x14ac:dyDescent="0.2">
      <c r="A39" s="531"/>
      <c r="B39" s="503"/>
      <c r="C39" s="503"/>
      <c r="D39" s="503"/>
      <c r="E39" s="503"/>
      <c r="F39" s="503"/>
      <c r="G39" s="503"/>
      <c r="H39" s="503"/>
      <c r="I39" s="514"/>
      <c r="J39" s="41" t="s">
        <v>40</v>
      </c>
      <c r="K39" s="10"/>
      <c r="L39" s="56">
        <f>L28+L37</f>
        <v>266781.59999999998</v>
      </c>
    </row>
    <row r="40" spans="1:12" ht="15" customHeight="1" x14ac:dyDescent="0.2">
      <c r="A40" s="532"/>
      <c r="B40" s="503"/>
      <c r="C40" s="503"/>
      <c r="D40" s="503"/>
      <c r="E40" s="503"/>
      <c r="F40" s="503"/>
      <c r="G40" s="503"/>
      <c r="H40" s="503"/>
      <c r="I40" s="514"/>
      <c r="J40" s="41" t="s">
        <v>41</v>
      </c>
      <c r="K40" s="57" t="e">
        <f>MEDIÇAO!#REF!</f>
        <v>#REF!</v>
      </c>
      <c r="L40" s="56" t="e">
        <f>L39*K40</f>
        <v>#REF!</v>
      </c>
    </row>
    <row r="41" spans="1:12" ht="12.75" x14ac:dyDescent="0.2">
      <c r="A41" s="533"/>
      <c r="B41" s="497"/>
      <c r="C41" s="497"/>
      <c r="D41" s="497"/>
      <c r="E41" s="497"/>
      <c r="F41" s="497"/>
      <c r="G41" s="497"/>
      <c r="H41" s="497"/>
      <c r="I41" s="534"/>
      <c r="J41" s="41" t="s">
        <v>42</v>
      </c>
      <c r="K41" s="10"/>
      <c r="L41" s="56" t="e">
        <f>SUM(L39:L40)</f>
        <v>#REF!</v>
      </c>
    </row>
  </sheetData>
  <mergeCells count="39">
    <mergeCell ref="H6:H7"/>
    <mergeCell ref="A1:L2"/>
    <mergeCell ref="A5:B5"/>
    <mergeCell ref="A6:A7"/>
    <mergeCell ref="I6:I7"/>
    <mergeCell ref="K6:K7"/>
    <mergeCell ref="A4:B4"/>
    <mergeCell ref="E4:K5"/>
    <mergeCell ref="J6:J7"/>
    <mergeCell ref="B9:E9"/>
    <mergeCell ref="B11:E11"/>
    <mergeCell ref="B10:E10"/>
    <mergeCell ref="G6:G7"/>
    <mergeCell ref="B6:E7"/>
    <mergeCell ref="B8:E8"/>
    <mergeCell ref="F6:F7"/>
    <mergeCell ref="A14:A15"/>
    <mergeCell ref="K30:K31"/>
    <mergeCell ref="J14:J15"/>
    <mergeCell ref="I14:I15"/>
    <mergeCell ref="J30:J31"/>
    <mergeCell ref="B14:H15"/>
    <mergeCell ref="B18:H18"/>
    <mergeCell ref="B17:H17"/>
    <mergeCell ref="B16:H16"/>
    <mergeCell ref="A39:I41"/>
    <mergeCell ref="A38:I38"/>
    <mergeCell ref="B21:H21"/>
    <mergeCell ref="B19:H19"/>
    <mergeCell ref="B20:H20"/>
    <mergeCell ref="A30:A31"/>
    <mergeCell ref="A23:H25"/>
    <mergeCell ref="B32:H32"/>
    <mergeCell ref="B30:H31"/>
    <mergeCell ref="I30:I31"/>
    <mergeCell ref="B33:H33"/>
    <mergeCell ref="B34:H34"/>
    <mergeCell ref="B36:H36"/>
    <mergeCell ref="B35:H35"/>
  </mergeCells>
  <conditionalFormatting sqref="L5 A8:E11 L8:L11 A16:L21 B32:H36 L32:L36">
    <cfRule type="cellIs" dxfId="44" priority="1" operator="equal">
      <formula>0</formula>
    </cfRule>
  </conditionalFormatting>
  <conditionalFormatting sqref="B32:L35">
    <cfRule type="cellIs" dxfId="43" priority="2" operator="equal">
      <formula>0</formula>
    </cfRule>
  </conditionalFormatting>
  <conditionalFormatting sqref="A8:E10 L8:L10">
    <cfRule type="cellIs" dxfId="42" priority="3" operator="equal">
      <formula>0</formula>
    </cfRule>
  </conditionalFormatting>
  <conditionalFormatting sqref="A16:L19">
    <cfRule type="cellIs" dxfId="41" priority="4" operator="equal">
      <formula>0</formula>
    </cfRule>
  </conditionalFormatting>
  <conditionalFormatting sqref="K16 L16:L19">
    <cfRule type="cellIs" dxfId="40" priority="5" operator="equal">
      <formula>0</formula>
    </cfRule>
  </conditionalFormatting>
  <pageMargins left="0.51181102362204722" right="0.51181102362204722" top="0.78740157480314965" bottom="0.78740157480314965" header="0.31496062992125984" footer="0.31496062992125984"/>
  <pageSetup paperSize="9" scale="67"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0" zoomScale="85" zoomScaleNormal="85" workbookViewId="0">
      <selection activeCell="B17" sqref="B17:H17"/>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43</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44</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37" t="s">
        <v>45</v>
      </c>
      <c r="C16" s="508"/>
      <c r="D16" s="508"/>
      <c r="E16" s="508"/>
      <c r="F16" s="508"/>
      <c r="G16" s="508"/>
      <c r="H16" s="509"/>
      <c r="I16" s="11" t="s">
        <v>23</v>
      </c>
      <c r="J16" s="59">
        <v>12</v>
      </c>
      <c r="K16" s="24">
        <v>12.83</v>
      </c>
      <c r="L16" s="13">
        <f>K16*J16</f>
        <v>153.96</v>
      </c>
      <c r="M16" s="58"/>
      <c r="N16" s="58"/>
      <c r="O16" s="58"/>
      <c r="P16" s="58"/>
      <c r="Q16" s="58"/>
      <c r="R16" s="58"/>
      <c r="S16" s="58"/>
      <c r="T16" s="58"/>
      <c r="U16" s="58"/>
      <c r="V16" s="58"/>
      <c r="W16" s="58"/>
      <c r="X16" s="58"/>
      <c r="Y16" s="58"/>
      <c r="Z16" s="58"/>
    </row>
    <row r="17" spans="1:26" ht="15" customHeight="1" x14ac:dyDescent="0.2">
      <c r="A17" s="22">
        <v>88315</v>
      </c>
      <c r="B17" s="537" t="s">
        <v>46</v>
      </c>
      <c r="C17" s="508"/>
      <c r="D17" s="508"/>
      <c r="E17" s="508"/>
      <c r="F17" s="508"/>
      <c r="G17" s="508"/>
      <c r="H17" s="509"/>
      <c r="I17" s="11" t="s">
        <v>23</v>
      </c>
      <c r="J17" s="59">
        <v>12</v>
      </c>
      <c r="K17" s="24">
        <v>16.09</v>
      </c>
      <c r="L17" s="13">
        <f>K17*J17</f>
        <v>193.07999999999998</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f>K18*J18</f>
        <v>0</v>
      </c>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f>K19*J19</f>
        <v>0</v>
      </c>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347.03999999999996</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347.03999999999996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347.03999999999996</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1</v>
      </c>
      <c r="F28" s="43"/>
      <c r="G28" s="43"/>
      <c r="H28" s="34"/>
      <c r="I28" s="30" t="s">
        <v>32</v>
      </c>
      <c r="J28" s="44"/>
      <c r="K28" s="45"/>
      <c r="L28" s="46">
        <f>(L12+L25)/E28</f>
        <v>347.03999999999996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10">
        <v>546</v>
      </c>
      <c r="B32" s="567" t="s">
        <v>47</v>
      </c>
      <c r="C32" s="508"/>
      <c r="D32" s="508"/>
      <c r="E32" s="508"/>
      <c r="F32" s="508"/>
      <c r="G32" s="508"/>
      <c r="H32" s="509"/>
      <c r="I32" s="11" t="s">
        <v>48</v>
      </c>
      <c r="J32" s="48">
        <v>30</v>
      </c>
      <c r="K32" s="24">
        <v>3.81</v>
      </c>
      <c r="L32" s="13">
        <f>K32*J32</f>
        <v>114.3</v>
      </c>
      <c r="M32" s="58"/>
      <c r="N32" s="58"/>
      <c r="O32" s="58"/>
      <c r="P32" s="58"/>
      <c r="Q32" s="58"/>
      <c r="R32" s="58"/>
      <c r="S32" s="58"/>
      <c r="T32" s="58"/>
      <c r="U32" s="58"/>
      <c r="V32" s="58"/>
      <c r="W32" s="58"/>
      <c r="X32" s="58"/>
      <c r="Y32" s="58"/>
      <c r="Z32" s="58"/>
    </row>
    <row r="33" spans="1:26" ht="11.25" customHeight="1" x14ac:dyDescent="0.2">
      <c r="A33" s="10">
        <v>10965</v>
      </c>
      <c r="B33" s="537" t="s">
        <v>49</v>
      </c>
      <c r="C33" s="508"/>
      <c r="D33" s="508"/>
      <c r="E33" s="508"/>
      <c r="F33" s="508"/>
      <c r="G33" s="508"/>
      <c r="H33" s="509"/>
      <c r="I33" s="11" t="s">
        <v>50</v>
      </c>
      <c r="J33" s="48">
        <v>5</v>
      </c>
      <c r="K33" s="24">
        <v>38.46</v>
      </c>
      <c r="L33" s="13">
        <f>K33*J33</f>
        <v>192.3</v>
      </c>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13"/>
      <c r="L34" s="13">
        <f>K34*J34</f>
        <v>0</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306.60000000000002</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653.64</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I14:I15"/>
    <mergeCell ref="J14:J15"/>
    <mergeCell ref="B9:E9"/>
    <mergeCell ref="B8:E8"/>
    <mergeCell ref="J6:J7"/>
    <mergeCell ref="I6:I7"/>
    <mergeCell ref="H6:H7"/>
    <mergeCell ref="F6:F7"/>
    <mergeCell ref="B10:E10"/>
    <mergeCell ref="B11:E1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K30:K31"/>
    <mergeCell ref="J30:J31"/>
    <mergeCell ref="B30:H31"/>
    <mergeCell ref="I30:I31"/>
    <mergeCell ref="A30:A31"/>
    <mergeCell ref="K6:K7"/>
    <mergeCell ref="E4:K5"/>
    <mergeCell ref="A4:B4"/>
    <mergeCell ref="A5:B5"/>
    <mergeCell ref="A1:L2"/>
    <mergeCell ref="G6:G7"/>
    <mergeCell ref="B6:E7"/>
    <mergeCell ref="A6:A7"/>
  </mergeCells>
  <conditionalFormatting sqref="L42 L5 B32:H36 A8:E11 L8:L11 L32:L36 A16:L21">
    <cfRule type="cellIs" dxfId="39" priority="1" operator="equal">
      <formula>0</formula>
    </cfRule>
  </conditionalFormatting>
  <conditionalFormatting sqref="B32:L35">
    <cfRule type="cellIs" dxfId="38" priority="2" operator="equal">
      <formula>0</formula>
    </cfRule>
  </conditionalFormatting>
  <conditionalFormatting sqref="A8:E10 L8:L10">
    <cfRule type="cellIs" dxfId="37" priority="3" operator="equal">
      <formula>0</formula>
    </cfRule>
  </conditionalFormatting>
  <conditionalFormatting sqref="A16:L19">
    <cfRule type="cellIs" dxfId="36" priority="4" operator="equal">
      <formula>0</formula>
    </cfRule>
  </conditionalFormatting>
  <conditionalFormatting sqref="K16:L16">
    <cfRule type="cellIs" dxfId="35" priority="5" operator="equal">
      <formula>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51</v>
      </c>
      <c r="F4" s="557"/>
      <c r="G4" s="557"/>
      <c r="H4" s="557"/>
      <c r="I4" s="557"/>
      <c r="J4" s="557"/>
      <c r="K4" s="558"/>
      <c r="L4" s="63" t="s">
        <v>52</v>
      </c>
      <c r="M4" s="58"/>
      <c r="N4" s="58"/>
      <c r="O4" s="58"/>
      <c r="P4" s="58"/>
      <c r="Q4" s="58"/>
      <c r="R4" s="58"/>
      <c r="S4" s="58"/>
      <c r="T4" s="58"/>
      <c r="U4" s="58"/>
      <c r="V4" s="58"/>
      <c r="W4" s="58"/>
      <c r="X4" s="58"/>
      <c r="Y4" s="58"/>
      <c r="Z4" s="58"/>
    </row>
    <row r="5" spans="1:26" ht="12.75" customHeight="1" x14ac:dyDescent="0.2">
      <c r="A5" s="562" t="s">
        <v>53</v>
      </c>
      <c r="B5" s="542"/>
      <c r="C5" s="7"/>
      <c r="D5" s="7"/>
      <c r="E5" s="541"/>
      <c r="F5" s="541"/>
      <c r="G5" s="541"/>
      <c r="H5" s="541"/>
      <c r="I5" s="541"/>
      <c r="J5" s="541"/>
      <c r="K5" s="542"/>
      <c r="L5" s="8" t="s">
        <v>52</v>
      </c>
      <c r="M5" s="58"/>
      <c r="N5" s="58"/>
      <c r="O5" s="58"/>
      <c r="P5" s="58"/>
      <c r="Q5" s="58"/>
      <c r="R5" s="58"/>
      <c r="S5" s="58"/>
      <c r="T5" s="58"/>
      <c r="U5" s="58"/>
      <c r="V5" s="58"/>
      <c r="W5" s="58"/>
      <c r="X5" s="58"/>
      <c r="Y5" s="58"/>
      <c r="Z5" s="58"/>
    </row>
    <row r="6" spans="1:26" ht="13.5" customHeight="1" x14ac:dyDescent="0.2">
      <c r="A6" s="554" t="s">
        <v>3</v>
      </c>
      <c r="B6" s="560"/>
      <c r="C6" s="557"/>
      <c r="D6" s="557"/>
      <c r="E6" s="558"/>
      <c r="F6" s="554"/>
      <c r="G6" s="554"/>
      <c r="H6" s="554"/>
      <c r="I6" s="554"/>
      <c r="J6" s="554"/>
      <c r="K6" s="554"/>
      <c r="L6" s="6"/>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88251</v>
      </c>
      <c r="B16" s="537" t="s">
        <v>45</v>
      </c>
      <c r="C16" s="508"/>
      <c r="D16" s="508"/>
      <c r="E16" s="508"/>
      <c r="F16" s="508"/>
      <c r="G16" s="508"/>
      <c r="H16" s="509"/>
      <c r="I16" s="11" t="s">
        <v>23</v>
      </c>
      <c r="J16" s="59">
        <v>8</v>
      </c>
      <c r="K16" s="24">
        <v>12.83</v>
      </c>
      <c r="L16" s="13">
        <f>K16*J16</f>
        <v>102.64</v>
      </c>
      <c r="M16" s="58"/>
      <c r="N16" s="58"/>
      <c r="O16" s="58"/>
      <c r="P16" s="58"/>
      <c r="Q16" s="58"/>
      <c r="R16" s="58"/>
      <c r="S16" s="58"/>
      <c r="T16" s="58"/>
      <c r="U16" s="58"/>
      <c r="V16" s="58"/>
      <c r="W16" s="58"/>
      <c r="X16" s="58"/>
      <c r="Y16" s="58"/>
      <c r="Z16" s="58"/>
    </row>
    <row r="17" spans="1:26" ht="15" customHeight="1" x14ac:dyDescent="0.2">
      <c r="A17" s="22">
        <v>88315</v>
      </c>
      <c r="B17" s="537" t="s">
        <v>46</v>
      </c>
      <c r="C17" s="508"/>
      <c r="D17" s="508"/>
      <c r="E17" s="508"/>
      <c r="F17" s="508"/>
      <c r="G17" s="508"/>
      <c r="H17" s="509"/>
      <c r="I17" s="11" t="s">
        <v>23</v>
      </c>
      <c r="J17" s="59">
        <v>8</v>
      </c>
      <c r="K17" s="24">
        <v>16.09</v>
      </c>
      <c r="L17" s="13">
        <f>K17*J17</f>
        <v>128.72</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231.36</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231.36</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231.36</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231.36</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22">
        <v>12760</v>
      </c>
      <c r="B32" s="567" t="s">
        <v>54</v>
      </c>
      <c r="C32" s="508"/>
      <c r="D32" s="508"/>
      <c r="E32" s="508"/>
      <c r="F32" s="508"/>
      <c r="G32" s="508"/>
      <c r="H32" s="509"/>
      <c r="I32" s="23" t="s">
        <v>55</v>
      </c>
      <c r="J32" s="64">
        <v>1</v>
      </c>
      <c r="K32" s="24">
        <v>881.26</v>
      </c>
      <c r="L32" s="13">
        <f>K32*J32</f>
        <v>881.26</v>
      </c>
      <c r="M32" s="58"/>
      <c r="N32" s="58"/>
      <c r="O32" s="58"/>
      <c r="P32" s="58"/>
      <c r="Q32" s="58"/>
      <c r="R32" s="58"/>
      <c r="S32" s="58"/>
      <c r="T32" s="58"/>
      <c r="U32" s="58"/>
      <c r="V32" s="58"/>
      <c r="W32" s="58"/>
      <c r="X32" s="58"/>
      <c r="Y32" s="58"/>
      <c r="Z32" s="58"/>
    </row>
    <row r="33" spans="1:26" ht="11.25" customHeight="1" x14ac:dyDescent="0.2">
      <c r="A33" s="22">
        <v>584</v>
      </c>
      <c r="B33" s="537" t="s">
        <v>56</v>
      </c>
      <c r="C33" s="508"/>
      <c r="D33" s="508"/>
      <c r="E33" s="508"/>
      <c r="F33" s="508"/>
      <c r="G33" s="508"/>
      <c r="H33" s="509"/>
      <c r="I33" s="23" t="s">
        <v>50</v>
      </c>
      <c r="J33" s="64">
        <v>4</v>
      </c>
      <c r="K33" s="24">
        <v>24.83</v>
      </c>
      <c r="L33" s="13">
        <f>K33*J33</f>
        <v>99.32</v>
      </c>
      <c r="M33" s="58"/>
      <c r="N33" s="58"/>
      <c r="O33" s="58"/>
      <c r="P33" s="58"/>
      <c r="Q33" s="58"/>
      <c r="R33" s="58"/>
      <c r="S33" s="58"/>
      <c r="T33" s="58"/>
      <c r="U33" s="58"/>
      <c r="V33" s="58"/>
      <c r="W33" s="58"/>
      <c r="X33" s="58"/>
      <c r="Y33" s="58"/>
      <c r="Z33" s="58"/>
    </row>
    <row r="34" spans="1:26" ht="22.5" customHeight="1" x14ac:dyDescent="0.2">
      <c r="A34" s="22">
        <v>2432</v>
      </c>
      <c r="B34" s="537" t="s">
        <v>57</v>
      </c>
      <c r="C34" s="508"/>
      <c r="D34" s="508"/>
      <c r="E34" s="508"/>
      <c r="F34" s="508"/>
      <c r="G34" s="508"/>
      <c r="H34" s="509"/>
      <c r="I34" s="23" t="s">
        <v>58</v>
      </c>
      <c r="J34" s="64">
        <v>2</v>
      </c>
      <c r="K34" s="24">
        <v>30.87</v>
      </c>
      <c r="L34" s="13">
        <f>K34*J34</f>
        <v>61.74</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1042.32</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1273.6799999999998</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B9:E9"/>
    <mergeCell ref="B10:E10"/>
    <mergeCell ref="B11:E11"/>
    <mergeCell ref="B16:H16"/>
    <mergeCell ref="K30:K31"/>
    <mergeCell ref="J30:J31"/>
    <mergeCell ref="I30:I31"/>
    <mergeCell ref="B18:H18"/>
    <mergeCell ref="B20:H20"/>
    <mergeCell ref="B19:H19"/>
    <mergeCell ref="A1:L2"/>
    <mergeCell ref="F6:F7"/>
    <mergeCell ref="K6:K7"/>
    <mergeCell ref="J6:J7"/>
    <mergeCell ref="I6:I7"/>
    <mergeCell ref="B6:E7"/>
    <mergeCell ref="B8:E8"/>
    <mergeCell ref="G6:G7"/>
    <mergeCell ref="H6:H7"/>
    <mergeCell ref="A5:B5"/>
    <mergeCell ref="A6:A7"/>
    <mergeCell ref="E4:K5"/>
    <mergeCell ref="A4:B4"/>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s>
  <conditionalFormatting sqref="L5 A8:E11 L8:L11 A16:L21 B32:H36 L32:L36 L42">
    <cfRule type="cellIs" dxfId="34" priority="1" operator="equal">
      <formula>0</formula>
    </cfRule>
  </conditionalFormatting>
  <conditionalFormatting sqref="L16:L17 B32:L35">
    <cfRule type="cellIs" dxfId="33" priority="2" operator="equal">
      <formula>0</formula>
    </cfRule>
  </conditionalFormatting>
  <conditionalFormatting sqref="A8:E10 L8:L10">
    <cfRule type="cellIs" dxfId="32" priority="3" operator="equal">
      <formula>0</formula>
    </cfRule>
  </conditionalFormatting>
  <conditionalFormatting sqref="A16:L19">
    <cfRule type="cellIs" dxfId="31" priority="4" operator="equal">
      <formula>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2" workbookViewId="0">
      <selection activeCell="K35" sqref="K35"/>
    </sheetView>
  </sheetViews>
  <sheetFormatPr defaultColWidth="17.28515625" defaultRowHeight="15" customHeight="1" x14ac:dyDescent="0.2"/>
  <cols>
    <col min="1" max="1" width="11.42578125"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59</v>
      </c>
      <c r="F4" s="557"/>
      <c r="G4" s="557"/>
      <c r="H4" s="557"/>
      <c r="I4" s="557"/>
      <c r="J4" s="557"/>
      <c r="K4" s="558"/>
      <c r="L4" s="63" t="s">
        <v>52</v>
      </c>
      <c r="M4" s="58"/>
      <c r="N4" s="58"/>
      <c r="O4" s="58"/>
      <c r="P4" s="58"/>
      <c r="Q4" s="58"/>
      <c r="R4" s="58"/>
      <c r="S4" s="58"/>
      <c r="T4" s="58"/>
      <c r="U4" s="58"/>
      <c r="V4" s="58"/>
      <c r="W4" s="58"/>
      <c r="X4" s="58"/>
      <c r="Y4" s="58"/>
      <c r="Z4" s="58"/>
    </row>
    <row r="5" spans="1:26" ht="12.75" customHeight="1" x14ac:dyDescent="0.2">
      <c r="A5" s="562" t="s">
        <v>60</v>
      </c>
      <c r="B5" s="542"/>
      <c r="C5" s="7"/>
      <c r="D5" s="7"/>
      <c r="E5" s="541"/>
      <c r="F5" s="541"/>
      <c r="G5" s="541"/>
      <c r="H5" s="541"/>
      <c r="I5" s="541"/>
      <c r="J5" s="541"/>
      <c r="K5" s="542"/>
      <c r="L5" s="8" t="s">
        <v>52</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10"/>
      <c r="B16" s="537"/>
      <c r="C16" s="508"/>
      <c r="D16" s="508"/>
      <c r="E16" s="508"/>
      <c r="F16" s="508"/>
      <c r="G16" s="508"/>
      <c r="H16" s="509"/>
      <c r="I16" s="11"/>
      <c r="J16" s="12"/>
      <c r="K16" s="13"/>
      <c r="L16" s="13"/>
      <c r="M16" s="58"/>
      <c r="N16" s="58"/>
      <c r="O16" s="58"/>
      <c r="P16" s="58"/>
      <c r="Q16" s="58"/>
      <c r="R16" s="58"/>
      <c r="S16" s="58"/>
      <c r="T16" s="58"/>
      <c r="U16" s="58"/>
      <c r="V16" s="58"/>
      <c r="W16" s="58"/>
      <c r="X16" s="58"/>
      <c r="Y16" s="58"/>
      <c r="Z16" s="58"/>
    </row>
    <row r="17" spans="1:26" ht="15" customHeight="1" x14ac:dyDescent="0.2">
      <c r="A17" s="10"/>
      <c r="B17" s="537"/>
      <c r="C17" s="508"/>
      <c r="D17" s="508"/>
      <c r="E17" s="508"/>
      <c r="F17" s="508"/>
      <c r="G17" s="508"/>
      <c r="H17" s="509"/>
      <c r="I17" s="11"/>
      <c r="J17" s="12"/>
      <c r="K17" s="13"/>
      <c r="L17" s="13"/>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0</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v>0.90149999999999997</v>
      </c>
      <c r="L24" s="33">
        <f>L22*K24</f>
        <v>0</v>
      </c>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0</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0</v>
      </c>
      <c r="M27" s="58"/>
      <c r="N27" s="58"/>
      <c r="O27" s="58"/>
      <c r="P27" s="58"/>
      <c r="Q27" s="58"/>
      <c r="R27" s="58"/>
      <c r="S27" s="58"/>
      <c r="T27" s="58"/>
      <c r="U27" s="58"/>
      <c r="V27" s="58"/>
      <c r="W27" s="58"/>
      <c r="X27" s="58"/>
      <c r="Y27" s="58"/>
      <c r="Z27" s="58"/>
    </row>
    <row r="28" spans="1:26" ht="12" customHeight="1" x14ac:dyDescent="0.2">
      <c r="A28" s="40" t="s">
        <v>31</v>
      </c>
      <c r="B28" s="30"/>
      <c r="C28" s="30"/>
      <c r="D28" s="41"/>
      <c r="E28" s="11">
        <v>80</v>
      </c>
      <c r="F28" s="43"/>
      <c r="G28" s="43"/>
      <c r="H28" s="34"/>
      <c r="I28" s="30" t="s">
        <v>32</v>
      </c>
      <c r="J28" s="44"/>
      <c r="K28" s="45"/>
      <c r="L28" s="46">
        <f>(L12+L25)/E28</f>
        <v>0</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22" t="s">
        <v>61</v>
      </c>
      <c r="B32" s="567" t="s">
        <v>62</v>
      </c>
      <c r="C32" s="508"/>
      <c r="D32" s="508"/>
      <c r="E32" s="508"/>
      <c r="F32" s="508"/>
      <c r="G32" s="508"/>
      <c r="H32" s="509"/>
      <c r="I32" s="11" t="s">
        <v>63</v>
      </c>
      <c r="J32" s="48">
        <f>1*1*0.2</f>
        <v>0.2</v>
      </c>
      <c r="K32" s="24">
        <v>408.69</v>
      </c>
      <c r="L32" s="13">
        <f>K32*J32</f>
        <v>81.738</v>
      </c>
      <c r="M32" s="58"/>
      <c r="N32" s="58"/>
      <c r="O32" s="58"/>
      <c r="P32" s="58"/>
      <c r="Q32" s="58"/>
      <c r="R32" s="58"/>
      <c r="S32" s="58"/>
      <c r="T32" s="58"/>
      <c r="U32" s="58"/>
      <c r="V32" s="58"/>
      <c r="W32" s="58"/>
      <c r="X32" s="58"/>
      <c r="Y32" s="58"/>
      <c r="Z32" s="58"/>
    </row>
    <row r="33" spans="1:26" ht="11.25" customHeight="1" x14ac:dyDescent="0.2">
      <c r="A33" s="65" t="s">
        <v>64</v>
      </c>
      <c r="B33" s="567" t="s">
        <v>65</v>
      </c>
      <c r="C33" s="508"/>
      <c r="D33" s="508"/>
      <c r="E33" s="508"/>
      <c r="F33" s="508"/>
      <c r="G33" s="508"/>
      <c r="H33" s="509"/>
      <c r="I33" s="11" t="s">
        <v>48</v>
      </c>
      <c r="J33" s="48">
        <f>J32*80</f>
        <v>16</v>
      </c>
      <c r="K33" s="24">
        <v>6.96</v>
      </c>
      <c r="L33" s="13">
        <f>K33*J33</f>
        <v>111.36</v>
      </c>
      <c r="M33" s="58"/>
      <c r="N33" s="58"/>
      <c r="O33" s="58"/>
      <c r="P33" s="58"/>
      <c r="Q33" s="58"/>
      <c r="R33" s="58"/>
      <c r="S33" s="58"/>
      <c r="T33" s="58"/>
      <c r="U33" s="58"/>
      <c r="V33" s="58"/>
      <c r="W33" s="58"/>
      <c r="X33" s="58"/>
      <c r="Y33" s="58"/>
      <c r="Z33" s="58"/>
    </row>
    <row r="34" spans="1:26" ht="22.5" customHeight="1" x14ac:dyDescent="0.2">
      <c r="A34" s="10" t="s">
        <v>66</v>
      </c>
      <c r="B34" s="537" t="s">
        <v>67</v>
      </c>
      <c r="C34" s="508"/>
      <c r="D34" s="508"/>
      <c r="E34" s="508"/>
      <c r="F34" s="508"/>
      <c r="G34" s="508"/>
      <c r="H34" s="509"/>
      <c r="I34" s="11" t="s">
        <v>55</v>
      </c>
      <c r="J34" s="48">
        <f>4*0.2+1</f>
        <v>1.8</v>
      </c>
      <c r="K34" s="24">
        <v>43.7</v>
      </c>
      <c r="L34" s="13">
        <f>K34*J34</f>
        <v>78.660000000000011</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271.75800000000004</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271.75800000000004</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I14:I15"/>
    <mergeCell ref="J14:J15"/>
    <mergeCell ref="B9:E9"/>
    <mergeCell ref="B8:E8"/>
    <mergeCell ref="J6:J7"/>
    <mergeCell ref="I6:I7"/>
    <mergeCell ref="H6:H7"/>
    <mergeCell ref="F6:F7"/>
    <mergeCell ref="B10:E10"/>
    <mergeCell ref="B11:E11"/>
    <mergeCell ref="B16:H16"/>
    <mergeCell ref="B17:H17"/>
    <mergeCell ref="B14:H15"/>
    <mergeCell ref="A38:I38"/>
    <mergeCell ref="A39:I41"/>
    <mergeCell ref="B36:H36"/>
    <mergeCell ref="B35:H35"/>
    <mergeCell ref="B34:H34"/>
    <mergeCell ref="B20:H20"/>
    <mergeCell ref="A23:H25"/>
    <mergeCell ref="B21:H21"/>
    <mergeCell ref="B33:H33"/>
    <mergeCell ref="B32:H32"/>
    <mergeCell ref="B19:H19"/>
    <mergeCell ref="B18:H18"/>
    <mergeCell ref="A14:A15"/>
    <mergeCell ref="K30:K31"/>
    <mergeCell ref="J30:J31"/>
    <mergeCell ref="B30:H31"/>
    <mergeCell ref="I30:I31"/>
    <mergeCell ref="A30:A31"/>
    <mergeCell ref="K6:K7"/>
    <mergeCell ref="E4:K5"/>
    <mergeCell ref="A4:B4"/>
    <mergeCell ref="A5:B5"/>
    <mergeCell ref="A1:L2"/>
    <mergeCell ref="G6:G7"/>
    <mergeCell ref="B6:E7"/>
    <mergeCell ref="A6:A7"/>
  </mergeCells>
  <conditionalFormatting sqref="L5 A8:E11 L8:L11 A16:L21 B32:H32 L32:L36 B34:H36 L42">
    <cfRule type="cellIs" dxfId="30" priority="1" operator="equal">
      <formula>0</formula>
    </cfRule>
  </conditionalFormatting>
  <conditionalFormatting sqref="B32:L32 I33:L33 B34:L35">
    <cfRule type="cellIs" dxfId="29" priority="2" operator="equal">
      <formula>0</formula>
    </cfRule>
  </conditionalFormatting>
  <conditionalFormatting sqref="A8:E10 L8:L10">
    <cfRule type="cellIs" dxfId="28" priority="3" operator="equal">
      <formula>0</formula>
    </cfRule>
  </conditionalFormatting>
  <conditionalFormatting sqref="A16:L19">
    <cfRule type="cellIs" dxfId="27" priority="4" operator="equal">
      <formula>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5" workbookViewId="0">
      <selection activeCell="M22" sqref="M22"/>
    </sheetView>
  </sheetViews>
  <sheetFormatPr defaultColWidth="17.28515625" defaultRowHeight="15" customHeight="1" x14ac:dyDescent="0.2"/>
  <cols>
    <col min="1" max="1" width="9" customWidth="1"/>
    <col min="2" max="4" width="12.7109375" customWidth="1"/>
    <col min="5" max="5" width="20.140625" customWidth="1"/>
    <col min="6" max="7" width="9" customWidth="1"/>
    <col min="8" max="8" width="11.42578125" customWidth="1"/>
    <col min="9" max="9" width="11.5703125" customWidth="1"/>
    <col min="10" max="10" width="10.28515625" customWidth="1"/>
    <col min="11" max="12" width="9" customWidth="1"/>
    <col min="13" max="13" width="11.85546875" customWidth="1"/>
    <col min="14" max="22" width="9" customWidth="1"/>
    <col min="23" max="26" width="8" customWidth="1"/>
  </cols>
  <sheetData>
    <row r="1" spans="1:26" ht="11.25" customHeight="1" x14ac:dyDescent="0.2">
      <c r="A1" s="561" t="s">
        <v>0</v>
      </c>
      <c r="B1" s="522"/>
      <c r="C1" s="522"/>
      <c r="D1" s="522"/>
      <c r="E1" s="522"/>
      <c r="F1" s="522"/>
      <c r="G1" s="522"/>
      <c r="H1" s="522"/>
      <c r="I1" s="522"/>
      <c r="J1" s="522"/>
      <c r="K1" s="522"/>
      <c r="L1" s="512"/>
      <c r="M1" s="58"/>
      <c r="N1" s="58"/>
      <c r="O1" s="58"/>
      <c r="P1" s="58"/>
      <c r="Q1" s="58"/>
      <c r="R1" s="58"/>
      <c r="S1" s="58"/>
      <c r="T1" s="58"/>
      <c r="U1" s="58"/>
      <c r="V1" s="58"/>
      <c r="W1" s="58"/>
      <c r="X1" s="58"/>
      <c r="Y1" s="58"/>
      <c r="Z1" s="58"/>
    </row>
    <row r="2" spans="1:26" ht="11.25" customHeight="1" x14ac:dyDescent="0.2">
      <c r="A2" s="533"/>
      <c r="B2" s="497"/>
      <c r="C2" s="497"/>
      <c r="D2" s="497"/>
      <c r="E2" s="497"/>
      <c r="F2" s="497"/>
      <c r="G2" s="497"/>
      <c r="H2" s="497"/>
      <c r="I2" s="497"/>
      <c r="J2" s="497"/>
      <c r="K2" s="497"/>
      <c r="L2" s="534"/>
      <c r="M2" s="58"/>
      <c r="N2" s="58"/>
      <c r="O2" s="58"/>
      <c r="P2" s="58"/>
      <c r="Q2" s="58"/>
      <c r="R2" s="58"/>
      <c r="S2" s="58"/>
      <c r="T2" s="58"/>
      <c r="U2" s="58"/>
      <c r="V2" s="58"/>
      <c r="W2" s="58"/>
      <c r="X2" s="58"/>
      <c r="Y2" s="58"/>
      <c r="Z2" s="58"/>
    </row>
    <row r="3" spans="1:26" ht="12" customHeight="1" x14ac:dyDescent="0.2">
      <c r="A3" s="1" t="s">
        <v>1</v>
      </c>
      <c r="B3" s="2"/>
      <c r="C3" s="2"/>
      <c r="D3" s="2"/>
      <c r="E3" s="2"/>
      <c r="F3" s="2"/>
      <c r="G3" s="2"/>
      <c r="H3" s="2"/>
      <c r="I3" s="2"/>
      <c r="J3" s="2"/>
      <c r="K3" s="3" t="s">
        <v>2</v>
      </c>
      <c r="L3" s="4"/>
      <c r="M3" s="58"/>
      <c r="N3" s="58"/>
      <c r="O3" s="58"/>
      <c r="P3" s="58"/>
      <c r="Q3" s="58"/>
      <c r="R3" s="58"/>
      <c r="S3" s="58"/>
      <c r="T3" s="58"/>
      <c r="U3" s="58"/>
      <c r="V3" s="58"/>
      <c r="W3" s="58"/>
      <c r="X3" s="58"/>
      <c r="Y3" s="58"/>
      <c r="Z3" s="58"/>
    </row>
    <row r="4" spans="1:26" ht="15" customHeight="1" x14ac:dyDescent="0.2">
      <c r="A4" s="563" t="s">
        <v>3</v>
      </c>
      <c r="B4" s="558"/>
      <c r="C4" s="5" t="s">
        <v>4</v>
      </c>
      <c r="D4" s="5"/>
      <c r="E4" s="564" t="s">
        <v>68</v>
      </c>
      <c r="F4" s="557"/>
      <c r="G4" s="557"/>
      <c r="H4" s="557"/>
      <c r="I4" s="557"/>
      <c r="J4" s="557"/>
      <c r="K4" s="558"/>
      <c r="L4" s="6" t="s">
        <v>6</v>
      </c>
      <c r="M4" s="58"/>
      <c r="N4" s="58"/>
      <c r="O4" s="58"/>
      <c r="P4" s="58"/>
      <c r="Q4" s="58"/>
      <c r="R4" s="58"/>
      <c r="S4" s="58"/>
      <c r="T4" s="58"/>
      <c r="U4" s="58"/>
      <c r="V4" s="58"/>
      <c r="W4" s="58"/>
      <c r="X4" s="58"/>
      <c r="Y4" s="58"/>
      <c r="Z4" s="58"/>
    </row>
    <row r="5" spans="1:26" ht="12.75" customHeight="1" x14ac:dyDescent="0.2">
      <c r="A5" s="562" t="s">
        <v>69</v>
      </c>
      <c r="B5" s="542"/>
      <c r="C5" s="7"/>
      <c r="D5" s="7"/>
      <c r="E5" s="541"/>
      <c r="F5" s="541"/>
      <c r="G5" s="541"/>
      <c r="H5" s="541"/>
      <c r="I5" s="541"/>
      <c r="J5" s="541"/>
      <c r="K5" s="542"/>
      <c r="L5" s="8" t="s">
        <v>6</v>
      </c>
      <c r="M5" s="58"/>
      <c r="N5" s="58"/>
      <c r="O5" s="58"/>
      <c r="P5" s="58"/>
      <c r="Q5" s="58"/>
      <c r="R5" s="58"/>
      <c r="S5" s="58"/>
      <c r="T5" s="58"/>
      <c r="U5" s="58"/>
      <c r="V5" s="58"/>
      <c r="W5" s="58"/>
      <c r="X5" s="58"/>
      <c r="Y5" s="58"/>
      <c r="Z5" s="58"/>
    </row>
    <row r="6" spans="1:26" ht="13.5" customHeight="1" x14ac:dyDescent="0.2">
      <c r="A6" s="554" t="s">
        <v>3</v>
      </c>
      <c r="B6" s="560" t="s">
        <v>8</v>
      </c>
      <c r="C6" s="557"/>
      <c r="D6" s="557"/>
      <c r="E6" s="558"/>
      <c r="F6" s="554" t="s">
        <v>9</v>
      </c>
      <c r="G6" s="554" t="s">
        <v>10</v>
      </c>
      <c r="H6" s="554" t="s">
        <v>11</v>
      </c>
      <c r="I6" s="554" t="s">
        <v>12</v>
      </c>
      <c r="J6" s="554" t="s">
        <v>13</v>
      </c>
      <c r="K6" s="554" t="s">
        <v>14</v>
      </c>
      <c r="L6" s="6" t="s">
        <v>15</v>
      </c>
      <c r="M6" s="58"/>
      <c r="N6" s="58"/>
      <c r="O6" s="58"/>
      <c r="P6" s="58"/>
      <c r="Q6" s="58"/>
      <c r="R6" s="58"/>
      <c r="S6" s="58"/>
      <c r="T6" s="58"/>
      <c r="U6" s="58"/>
      <c r="V6" s="58"/>
      <c r="W6" s="58"/>
      <c r="X6" s="58"/>
      <c r="Y6" s="58"/>
      <c r="Z6" s="58"/>
    </row>
    <row r="7" spans="1:26" ht="12" customHeight="1" x14ac:dyDescent="0.2">
      <c r="A7" s="490"/>
      <c r="B7" s="533"/>
      <c r="C7" s="497"/>
      <c r="D7" s="497"/>
      <c r="E7" s="534"/>
      <c r="F7" s="490"/>
      <c r="G7" s="490"/>
      <c r="H7" s="490"/>
      <c r="I7" s="490"/>
      <c r="J7" s="490"/>
      <c r="K7" s="490"/>
      <c r="L7" s="9" t="s">
        <v>16</v>
      </c>
      <c r="M7" s="58"/>
      <c r="N7" s="58"/>
      <c r="O7" s="58"/>
      <c r="P7" s="58"/>
      <c r="Q7" s="58"/>
      <c r="R7" s="58"/>
      <c r="S7" s="58"/>
      <c r="T7" s="58"/>
      <c r="U7" s="58"/>
      <c r="V7" s="58"/>
      <c r="W7" s="58"/>
      <c r="X7" s="58"/>
      <c r="Y7" s="58"/>
      <c r="Z7" s="58"/>
    </row>
    <row r="8" spans="1:26" ht="14.25" customHeight="1" x14ac:dyDescent="0.2">
      <c r="A8" s="10"/>
      <c r="B8" s="568"/>
      <c r="C8" s="508"/>
      <c r="D8" s="508"/>
      <c r="E8" s="509"/>
      <c r="F8" s="11"/>
      <c r="G8" s="11"/>
      <c r="H8" s="12"/>
      <c r="I8" s="12"/>
      <c r="J8" s="13"/>
      <c r="K8" s="13"/>
      <c r="L8" s="13"/>
      <c r="M8" s="58"/>
      <c r="N8" s="58"/>
      <c r="O8" s="58"/>
      <c r="P8" s="58"/>
      <c r="Q8" s="58"/>
      <c r="R8" s="58"/>
      <c r="S8" s="58"/>
      <c r="T8" s="58"/>
      <c r="U8" s="58"/>
      <c r="V8" s="58"/>
      <c r="W8" s="58"/>
      <c r="X8" s="58"/>
      <c r="Y8" s="58"/>
      <c r="Z8" s="58"/>
    </row>
    <row r="9" spans="1:26" ht="14.25" customHeight="1" x14ac:dyDescent="0.2">
      <c r="A9" s="10"/>
      <c r="B9" s="568"/>
      <c r="C9" s="508"/>
      <c r="D9" s="508"/>
      <c r="E9" s="509"/>
      <c r="F9" s="11"/>
      <c r="G9" s="11"/>
      <c r="H9" s="12"/>
      <c r="I9" s="12"/>
      <c r="J9" s="13"/>
      <c r="K9" s="13"/>
      <c r="L9" s="13"/>
      <c r="M9" s="58"/>
      <c r="N9" s="58"/>
      <c r="O9" s="58"/>
      <c r="P9" s="58"/>
      <c r="Q9" s="58"/>
      <c r="R9" s="58"/>
      <c r="S9" s="58"/>
      <c r="T9" s="58"/>
      <c r="U9" s="58"/>
      <c r="V9" s="58"/>
      <c r="W9" s="58"/>
      <c r="X9" s="58"/>
      <c r="Y9" s="58"/>
      <c r="Z9" s="58"/>
    </row>
    <row r="10" spans="1:26" ht="14.25" customHeight="1" x14ac:dyDescent="0.2">
      <c r="A10" s="10"/>
      <c r="B10" s="568"/>
      <c r="C10" s="508"/>
      <c r="D10" s="508"/>
      <c r="E10" s="509"/>
      <c r="F10" s="11"/>
      <c r="G10" s="11"/>
      <c r="H10" s="12"/>
      <c r="I10" s="12"/>
      <c r="J10" s="13"/>
      <c r="K10" s="13"/>
      <c r="L10" s="13"/>
      <c r="M10" s="58"/>
      <c r="N10" s="58"/>
      <c r="O10" s="58"/>
      <c r="P10" s="58"/>
      <c r="Q10" s="58"/>
      <c r="R10" s="58"/>
      <c r="S10" s="58"/>
      <c r="T10" s="58"/>
      <c r="U10" s="58"/>
      <c r="V10" s="58"/>
      <c r="W10" s="58"/>
      <c r="X10" s="58"/>
      <c r="Y10" s="58"/>
      <c r="Z10" s="58"/>
    </row>
    <row r="11" spans="1:26" ht="11.25" customHeight="1" x14ac:dyDescent="0.2">
      <c r="A11" s="10"/>
      <c r="B11" s="568"/>
      <c r="C11" s="508"/>
      <c r="D11" s="508"/>
      <c r="E11" s="509"/>
      <c r="F11" s="11"/>
      <c r="G11" s="11"/>
      <c r="H11" s="12"/>
      <c r="I11" s="12"/>
      <c r="J11" s="13"/>
      <c r="K11" s="13"/>
      <c r="L11" s="13"/>
      <c r="M11" s="58"/>
      <c r="N11" s="58"/>
      <c r="O11" s="58"/>
      <c r="P11" s="58"/>
      <c r="Q11" s="58"/>
      <c r="R11" s="58"/>
      <c r="S11" s="58"/>
      <c r="T11" s="58"/>
      <c r="U11" s="58"/>
      <c r="V11" s="58"/>
      <c r="W11" s="58"/>
      <c r="X11" s="58"/>
      <c r="Y11" s="58"/>
      <c r="Z11" s="58"/>
    </row>
    <row r="12" spans="1:26" ht="12" customHeight="1" x14ac:dyDescent="0.2">
      <c r="A12" s="14"/>
      <c r="B12" s="7"/>
      <c r="C12" s="7"/>
      <c r="D12" s="7"/>
      <c r="E12" s="7"/>
      <c r="F12" s="7"/>
      <c r="G12" s="7"/>
      <c r="H12" s="7"/>
      <c r="I12" s="7"/>
      <c r="J12" s="15"/>
      <c r="K12" s="16" t="s">
        <v>17</v>
      </c>
      <c r="L12" s="17">
        <f>SUM(L8:L11)</f>
        <v>0</v>
      </c>
      <c r="M12" s="58"/>
      <c r="N12" s="58"/>
      <c r="O12" s="58"/>
      <c r="P12" s="58"/>
      <c r="Q12" s="58"/>
      <c r="R12" s="58"/>
      <c r="S12" s="58"/>
      <c r="T12" s="58"/>
      <c r="U12" s="58"/>
      <c r="V12" s="58"/>
      <c r="W12" s="58"/>
      <c r="X12" s="58"/>
      <c r="Y12" s="58"/>
      <c r="Z12" s="58"/>
    </row>
    <row r="13" spans="1:26" ht="13.5" customHeight="1" x14ac:dyDescent="0.2">
      <c r="A13" s="1"/>
      <c r="B13" s="2"/>
      <c r="C13" s="2"/>
      <c r="D13" s="2"/>
      <c r="E13" s="2"/>
      <c r="F13" s="2"/>
      <c r="G13" s="2"/>
      <c r="H13" s="2"/>
      <c r="I13" s="2"/>
      <c r="J13" s="18"/>
      <c r="K13" s="18"/>
      <c r="L13" s="19"/>
      <c r="M13" s="58"/>
      <c r="N13" s="58"/>
      <c r="O13" s="58"/>
      <c r="P13" s="58"/>
      <c r="Q13" s="58"/>
      <c r="R13" s="58"/>
      <c r="S13" s="58"/>
      <c r="T13" s="58"/>
      <c r="U13" s="58"/>
      <c r="V13" s="58"/>
      <c r="W13" s="58"/>
      <c r="X13" s="58"/>
      <c r="Y13" s="58"/>
      <c r="Z13" s="58"/>
    </row>
    <row r="14" spans="1:26" ht="12.75" customHeight="1" x14ac:dyDescent="0.2">
      <c r="A14" s="554" t="s">
        <v>3</v>
      </c>
      <c r="B14" s="555" t="s">
        <v>18</v>
      </c>
      <c r="C14" s="557"/>
      <c r="D14" s="557"/>
      <c r="E14" s="557"/>
      <c r="F14" s="557"/>
      <c r="G14" s="557"/>
      <c r="H14" s="558"/>
      <c r="I14" s="554" t="s">
        <v>9</v>
      </c>
      <c r="J14" s="555" t="s">
        <v>19</v>
      </c>
      <c r="K14" s="20" t="s">
        <v>20</v>
      </c>
      <c r="L14" s="6" t="s">
        <v>15</v>
      </c>
      <c r="M14" s="58"/>
      <c r="N14" s="58"/>
      <c r="O14" s="58"/>
      <c r="P14" s="58"/>
      <c r="Q14" s="58"/>
      <c r="R14" s="58"/>
      <c r="S14" s="58"/>
      <c r="T14" s="58"/>
      <c r="U14" s="58"/>
      <c r="V14" s="58"/>
      <c r="W14" s="58"/>
      <c r="X14" s="58"/>
      <c r="Y14" s="58"/>
      <c r="Z14" s="58"/>
    </row>
    <row r="15" spans="1:26" ht="15" customHeight="1" x14ac:dyDescent="0.2">
      <c r="A15" s="490"/>
      <c r="B15" s="533"/>
      <c r="C15" s="497"/>
      <c r="D15" s="497"/>
      <c r="E15" s="497"/>
      <c r="F15" s="497"/>
      <c r="G15" s="497"/>
      <c r="H15" s="534"/>
      <c r="I15" s="490"/>
      <c r="J15" s="533"/>
      <c r="K15" s="9" t="s">
        <v>21</v>
      </c>
      <c r="L15" s="21" t="s">
        <v>16</v>
      </c>
      <c r="M15" s="58"/>
      <c r="N15" s="58"/>
      <c r="O15" s="58"/>
      <c r="P15" s="58"/>
      <c r="Q15" s="58"/>
      <c r="R15" s="58"/>
      <c r="S15" s="58"/>
      <c r="T15" s="58"/>
      <c r="U15" s="58"/>
      <c r="V15" s="58"/>
      <c r="W15" s="58"/>
      <c r="X15" s="58"/>
      <c r="Y15" s="58"/>
      <c r="Z15" s="58"/>
    </row>
    <row r="16" spans="1:26" ht="15" customHeight="1" x14ac:dyDescent="0.2">
      <c r="A16" s="22">
        <v>88248</v>
      </c>
      <c r="B16" s="537" t="s">
        <v>70</v>
      </c>
      <c r="C16" s="508"/>
      <c r="D16" s="508"/>
      <c r="E16" s="508"/>
      <c r="F16" s="508"/>
      <c r="G16" s="508"/>
      <c r="H16" s="509"/>
      <c r="I16" s="11" t="s">
        <v>23</v>
      </c>
      <c r="J16" s="12">
        <v>60</v>
      </c>
      <c r="K16" s="24">
        <v>13.44</v>
      </c>
      <c r="L16" s="13">
        <f>K16*J16</f>
        <v>806.4</v>
      </c>
      <c r="M16" s="58"/>
      <c r="N16" s="58"/>
      <c r="O16" s="58"/>
      <c r="P16" s="58"/>
      <c r="Q16" s="58"/>
      <c r="R16" s="58"/>
      <c r="S16" s="58"/>
      <c r="T16" s="58"/>
      <c r="U16" s="58"/>
      <c r="V16" s="58"/>
      <c r="W16" s="58"/>
      <c r="X16" s="58"/>
      <c r="Y16" s="58"/>
      <c r="Z16" s="58"/>
    </row>
    <row r="17" spans="1:26" ht="15" customHeight="1" x14ac:dyDescent="0.2">
      <c r="A17" s="22">
        <v>88267</v>
      </c>
      <c r="B17" s="537" t="s">
        <v>71</v>
      </c>
      <c r="C17" s="508"/>
      <c r="D17" s="508"/>
      <c r="E17" s="508"/>
      <c r="F17" s="508"/>
      <c r="G17" s="508"/>
      <c r="H17" s="509"/>
      <c r="I17" s="11" t="s">
        <v>23</v>
      </c>
      <c r="J17" s="12">
        <v>40</v>
      </c>
      <c r="K17" s="24">
        <v>16.920000000000002</v>
      </c>
      <c r="L17" s="13">
        <f>K17*J17</f>
        <v>676.80000000000007</v>
      </c>
      <c r="M17" s="58"/>
      <c r="N17" s="58"/>
      <c r="O17" s="58"/>
      <c r="P17" s="58"/>
      <c r="Q17" s="58"/>
      <c r="R17" s="58"/>
      <c r="S17" s="58"/>
      <c r="T17" s="58"/>
      <c r="U17" s="58"/>
      <c r="V17" s="58"/>
      <c r="W17" s="58"/>
      <c r="X17" s="58"/>
      <c r="Y17" s="58"/>
      <c r="Z17" s="58"/>
    </row>
    <row r="18" spans="1:26" ht="15" customHeight="1" x14ac:dyDescent="0.2">
      <c r="A18" s="10"/>
      <c r="B18" s="537"/>
      <c r="C18" s="508"/>
      <c r="D18" s="508"/>
      <c r="E18" s="508"/>
      <c r="F18" s="508"/>
      <c r="G18" s="508"/>
      <c r="H18" s="509"/>
      <c r="I18" s="11"/>
      <c r="J18" s="12"/>
      <c r="K18" s="13"/>
      <c r="L18" s="13"/>
      <c r="M18" s="58"/>
      <c r="N18" s="58"/>
      <c r="O18" s="58"/>
      <c r="P18" s="58"/>
      <c r="Q18" s="58"/>
      <c r="R18" s="58"/>
      <c r="S18" s="58"/>
      <c r="T18" s="58"/>
      <c r="U18" s="58"/>
      <c r="V18" s="58"/>
      <c r="W18" s="58"/>
      <c r="X18" s="58"/>
      <c r="Y18" s="58"/>
      <c r="Z18" s="58"/>
    </row>
    <row r="19" spans="1:26" ht="15" customHeight="1" x14ac:dyDescent="0.2">
      <c r="A19" s="10"/>
      <c r="B19" s="537"/>
      <c r="C19" s="508"/>
      <c r="D19" s="508"/>
      <c r="E19" s="508"/>
      <c r="F19" s="508"/>
      <c r="G19" s="508"/>
      <c r="H19" s="509"/>
      <c r="I19" s="11"/>
      <c r="J19" s="12"/>
      <c r="K19" s="13"/>
      <c r="L19" s="13"/>
      <c r="M19" s="58"/>
      <c r="N19" s="58"/>
      <c r="O19" s="58"/>
      <c r="P19" s="58"/>
      <c r="Q19" s="58"/>
      <c r="R19" s="58"/>
      <c r="S19" s="58"/>
      <c r="T19" s="58"/>
      <c r="U19" s="58"/>
      <c r="V19" s="58"/>
      <c r="W19" s="58"/>
      <c r="X19" s="58"/>
      <c r="Y19" s="58"/>
      <c r="Z19" s="58"/>
    </row>
    <row r="20" spans="1:26" ht="14.25" customHeight="1" x14ac:dyDescent="0.2">
      <c r="A20" s="10"/>
      <c r="B20" s="537"/>
      <c r="C20" s="508"/>
      <c r="D20" s="508"/>
      <c r="E20" s="508"/>
      <c r="F20" s="508"/>
      <c r="G20" s="508"/>
      <c r="H20" s="509"/>
      <c r="I20" s="11"/>
      <c r="J20" s="12"/>
      <c r="K20" s="13"/>
      <c r="L20" s="13"/>
      <c r="M20" s="58"/>
      <c r="N20" s="58"/>
      <c r="O20" s="58"/>
      <c r="P20" s="58"/>
      <c r="Q20" s="58"/>
      <c r="R20" s="58"/>
      <c r="S20" s="58"/>
      <c r="T20" s="58"/>
      <c r="U20" s="58"/>
      <c r="V20" s="58"/>
      <c r="W20" s="58"/>
      <c r="X20" s="58"/>
      <c r="Y20" s="58"/>
      <c r="Z20" s="58"/>
    </row>
    <row r="21" spans="1:26" ht="14.25" customHeight="1" x14ac:dyDescent="0.2">
      <c r="A21" s="10"/>
      <c r="B21" s="537"/>
      <c r="C21" s="508"/>
      <c r="D21" s="508"/>
      <c r="E21" s="508"/>
      <c r="F21" s="508"/>
      <c r="G21" s="508"/>
      <c r="H21" s="509"/>
      <c r="I21" s="11"/>
      <c r="J21" s="12"/>
      <c r="K21" s="13"/>
      <c r="L21" s="13"/>
      <c r="M21" s="58"/>
      <c r="N21" s="58"/>
      <c r="O21" s="58"/>
      <c r="P21" s="58"/>
      <c r="Q21" s="58"/>
      <c r="R21" s="58"/>
      <c r="S21" s="58"/>
      <c r="T21" s="58"/>
      <c r="U21" s="58"/>
      <c r="V21" s="58"/>
      <c r="W21" s="58"/>
      <c r="X21" s="58"/>
      <c r="Y21" s="58"/>
      <c r="Z21" s="58"/>
    </row>
    <row r="22" spans="1:26" ht="18.75" customHeight="1" x14ac:dyDescent="0.2">
      <c r="A22" s="1"/>
      <c r="B22" s="2"/>
      <c r="C22" s="2"/>
      <c r="D22" s="2"/>
      <c r="E22" s="2"/>
      <c r="F22" s="2"/>
      <c r="G22" s="2"/>
      <c r="H22" s="19"/>
      <c r="I22" s="26"/>
      <c r="J22" s="27"/>
      <c r="K22" s="28" t="s">
        <v>26</v>
      </c>
      <c r="L22" s="60">
        <f>SUM(L16:L21)</f>
        <v>1483.2</v>
      </c>
      <c r="M22" s="58"/>
      <c r="N22" s="58"/>
      <c r="O22" s="58"/>
      <c r="P22" s="58"/>
      <c r="Q22" s="58"/>
      <c r="R22" s="58"/>
      <c r="S22" s="58"/>
      <c r="T22" s="58"/>
      <c r="U22" s="58"/>
      <c r="V22" s="58"/>
      <c r="W22" s="58"/>
      <c r="X22" s="58"/>
      <c r="Y22" s="58"/>
      <c r="Z22" s="58"/>
    </row>
    <row r="23" spans="1:26" ht="18.75" customHeight="1" x14ac:dyDescent="0.2">
      <c r="A23" s="531"/>
      <c r="B23" s="503"/>
      <c r="C23" s="503"/>
      <c r="D23" s="503"/>
      <c r="E23" s="503"/>
      <c r="F23" s="503"/>
      <c r="G23" s="503"/>
      <c r="H23" s="514"/>
      <c r="I23" s="30"/>
      <c r="J23" s="31"/>
      <c r="K23" s="32" t="s">
        <v>27</v>
      </c>
      <c r="L23" s="33"/>
      <c r="M23" s="58"/>
      <c r="N23" s="58"/>
      <c r="O23" s="58"/>
      <c r="P23" s="58"/>
      <c r="Q23" s="58"/>
      <c r="R23" s="58"/>
      <c r="S23" s="58"/>
      <c r="T23" s="58"/>
      <c r="U23" s="58"/>
      <c r="V23" s="58"/>
      <c r="W23" s="58"/>
      <c r="X23" s="58"/>
      <c r="Y23" s="58"/>
      <c r="Z23" s="58"/>
    </row>
    <row r="24" spans="1:26" ht="18.75" customHeight="1" x14ac:dyDescent="0.2">
      <c r="A24" s="532"/>
      <c r="B24" s="503"/>
      <c r="C24" s="503"/>
      <c r="D24" s="503"/>
      <c r="E24" s="503"/>
      <c r="F24" s="503"/>
      <c r="G24" s="503"/>
      <c r="H24" s="514"/>
      <c r="I24" s="30"/>
      <c r="J24" s="34" t="s">
        <v>28</v>
      </c>
      <c r="K24" s="35"/>
      <c r="L24" s="33"/>
      <c r="M24" s="58"/>
      <c r="N24" s="58"/>
      <c r="O24" s="58"/>
      <c r="P24" s="58"/>
      <c r="Q24" s="58"/>
      <c r="R24" s="58"/>
      <c r="S24" s="58"/>
      <c r="T24" s="58"/>
      <c r="U24" s="58"/>
      <c r="V24" s="58"/>
      <c r="W24" s="58"/>
      <c r="X24" s="58"/>
      <c r="Y24" s="58"/>
      <c r="Z24" s="58"/>
    </row>
    <row r="25" spans="1:26" ht="12" customHeight="1" x14ac:dyDescent="0.2">
      <c r="A25" s="540"/>
      <c r="B25" s="541"/>
      <c r="C25" s="541"/>
      <c r="D25" s="541"/>
      <c r="E25" s="541"/>
      <c r="F25" s="541"/>
      <c r="G25" s="541"/>
      <c r="H25" s="542"/>
      <c r="I25" s="7"/>
      <c r="J25" s="15"/>
      <c r="K25" s="16" t="s">
        <v>29</v>
      </c>
      <c r="L25" s="17">
        <f>SUM(L22:L24)</f>
        <v>1483.2</v>
      </c>
      <c r="M25" s="58"/>
      <c r="N25" s="58"/>
      <c r="O25" s="58"/>
      <c r="P25" s="58"/>
      <c r="Q25" s="58"/>
      <c r="R25" s="58"/>
      <c r="S25" s="58"/>
      <c r="T25" s="58"/>
      <c r="U25" s="58"/>
      <c r="V25" s="58"/>
      <c r="W25" s="58"/>
      <c r="X25" s="58"/>
      <c r="Y25" s="58"/>
      <c r="Z25" s="58"/>
    </row>
    <row r="26" spans="1:26" ht="12" customHeight="1" x14ac:dyDescent="0.2">
      <c r="A26" s="36"/>
      <c r="B26" s="37"/>
      <c r="C26" s="37"/>
      <c r="D26" s="37"/>
      <c r="E26" s="37"/>
      <c r="F26" s="37"/>
      <c r="G26" s="37"/>
      <c r="H26" s="37"/>
      <c r="I26" s="37"/>
      <c r="J26" s="38"/>
      <c r="K26" s="38"/>
      <c r="L26" s="39"/>
      <c r="M26" s="58"/>
      <c r="N26" s="58"/>
      <c r="O26" s="58"/>
      <c r="P26" s="58"/>
      <c r="Q26" s="58"/>
      <c r="R26" s="58"/>
      <c r="S26" s="58"/>
      <c r="T26" s="58"/>
      <c r="U26" s="58"/>
      <c r="V26" s="58"/>
      <c r="W26" s="58"/>
      <c r="X26" s="58"/>
      <c r="Y26" s="58"/>
      <c r="Z26" s="58"/>
    </row>
    <row r="27" spans="1:26" ht="11.25" customHeight="1" x14ac:dyDescent="0.2">
      <c r="A27" s="40"/>
      <c r="B27" s="30"/>
      <c r="C27" s="30"/>
      <c r="D27" s="30"/>
      <c r="E27" s="30"/>
      <c r="F27" s="30"/>
      <c r="G27" s="30"/>
      <c r="H27" s="41"/>
      <c r="I27" s="2"/>
      <c r="J27" s="2"/>
      <c r="K27" s="32" t="s">
        <v>30</v>
      </c>
      <c r="L27" s="33">
        <f>L12+L25</f>
        <v>1483.2</v>
      </c>
      <c r="M27" s="58"/>
      <c r="N27" s="58"/>
      <c r="O27" s="58"/>
      <c r="P27" s="58"/>
      <c r="Q27" s="58"/>
      <c r="R27" s="58"/>
      <c r="S27" s="58"/>
      <c r="T27" s="58"/>
      <c r="U27" s="58"/>
      <c r="V27" s="58"/>
      <c r="W27" s="58"/>
      <c r="X27" s="58"/>
      <c r="Y27" s="58"/>
      <c r="Z27" s="58"/>
    </row>
    <row r="28" spans="1:26" ht="12" customHeight="1" x14ac:dyDescent="0.2">
      <c r="A28" s="40" t="s">
        <v>31</v>
      </c>
      <c r="B28" s="30"/>
      <c r="C28" s="30"/>
      <c r="D28" s="41"/>
      <c r="E28" s="23">
        <v>1</v>
      </c>
      <c r="F28" s="43"/>
      <c r="G28" s="43"/>
      <c r="H28" s="34"/>
      <c r="I28" s="30" t="s">
        <v>32</v>
      </c>
      <c r="J28" s="44"/>
      <c r="K28" s="45"/>
      <c r="L28" s="46">
        <f>(L12+L25)/E28</f>
        <v>1483.2</v>
      </c>
      <c r="M28" s="58"/>
      <c r="N28" s="58"/>
      <c r="O28" s="58"/>
      <c r="P28" s="58"/>
      <c r="Q28" s="58"/>
      <c r="R28" s="58"/>
      <c r="S28" s="58"/>
      <c r="T28" s="58"/>
      <c r="U28" s="58"/>
      <c r="V28" s="58"/>
      <c r="W28" s="58"/>
      <c r="X28" s="58"/>
      <c r="Y28" s="58"/>
      <c r="Z28" s="58"/>
    </row>
    <row r="29" spans="1:26" ht="13.5" customHeight="1" x14ac:dyDescent="0.2">
      <c r="A29" s="1"/>
      <c r="B29" s="2"/>
      <c r="C29" s="2"/>
      <c r="D29" s="2"/>
      <c r="E29" s="2"/>
      <c r="F29" s="2"/>
      <c r="G29" s="2"/>
      <c r="H29" s="2"/>
      <c r="I29" s="47"/>
      <c r="J29" s="47"/>
      <c r="K29" s="47"/>
      <c r="L29" s="19"/>
      <c r="M29" s="58"/>
      <c r="N29" s="58"/>
      <c r="O29" s="58"/>
      <c r="P29" s="58"/>
      <c r="Q29" s="58"/>
      <c r="R29" s="58"/>
      <c r="S29" s="58"/>
      <c r="T29" s="58"/>
      <c r="U29" s="58"/>
      <c r="V29" s="58"/>
      <c r="W29" s="58"/>
      <c r="X29" s="58"/>
      <c r="Y29" s="58"/>
      <c r="Z29" s="58"/>
    </row>
    <row r="30" spans="1:26" ht="12.75" customHeight="1" x14ac:dyDescent="0.2">
      <c r="A30" s="554" t="s">
        <v>3</v>
      </c>
      <c r="B30" s="560" t="s">
        <v>33</v>
      </c>
      <c r="C30" s="557"/>
      <c r="D30" s="557"/>
      <c r="E30" s="557"/>
      <c r="F30" s="557"/>
      <c r="G30" s="557"/>
      <c r="H30" s="558"/>
      <c r="I30" s="554" t="s">
        <v>9</v>
      </c>
      <c r="J30" s="555" t="s">
        <v>34</v>
      </c>
      <c r="K30" s="554" t="s">
        <v>35</v>
      </c>
      <c r="L30" s="6" t="s">
        <v>36</v>
      </c>
      <c r="M30" s="58"/>
      <c r="N30" s="58"/>
      <c r="O30" s="58"/>
      <c r="P30" s="58"/>
      <c r="Q30" s="58"/>
      <c r="R30" s="58"/>
      <c r="S30" s="58"/>
      <c r="T30" s="58"/>
      <c r="U30" s="58"/>
      <c r="V30" s="58"/>
      <c r="W30" s="58"/>
      <c r="X30" s="58"/>
      <c r="Y30" s="58"/>
      <c r="Z30" s="58"/>
    </row>
    <row r="31" spans="1:26" ht="12" customHeight="1" x14ac:dyDescent="0.2">
      <c r="A31" s="490"/>
      <c r="B31" s="533"/>
      <c r="C31" s="497"/>
      <c r="D31" s="497"/>
      <c r="E31" s="497"/>
      <c r="F31" s="497"/>
      <c r="G31" s="497"/>
      <c r="H31" s="534"/>
      <c r="I31" s="490"/>
      <c r="J31" s="533"/>
      <c r="K31" s="490"/>
      <c r="L31" s="21" t="s">
        <v>37</v>
      </c>
      <c r="M31" s="58"/>
      <c r="N31" s="58"/>
      <c r="O31" s="58"/>
      <c r="P31" s="58"/>
      <c r="Q31" s="58"/>
      <c r="R31" s="58"/>
      <c r="S31" s="58"/>
      <c r="T31" s="58"/>
      <c r="U31" s="58"/>
      <c r="V31" s="58"/>
      <c r="W31" s="58"/>
      <c r="X31" s="58"/>
      <c r="Y31" s="58"/>
      <c r="Z31" s="58"/>
    </row>
    <row r="32" spans="1:26" ht="24.75" customHeight="1" x14ac:dyDescent="0.2">
      <c r="A32" s="22"/>
      <c r="B32" s="567"/>
      <c r="C32" s="508"/>
      <c r="D32" s="508"/>
      <c r="E32" s="508"/>
      <c r="F32" s="508"/>
      <c r="G32" s="508"/>
      <c r="H32" s="509"/>
      <c r="I32" s="11"/>
      <c r="J32" s="48"/>
      <c r="K32" s="24"/>
      <c r="L32" s="13">
        <f>K32*J32</f>
        <v>0</v>
      </c>
      <c r="M32" s="58"/>
      <c r="N32" s="58"/>
      <c r="O32" s="58"/>
      <c r="P32" s="58"/>
      <c r="Q32" s="58"/>
      <c r="R32" s="58"/>
      <c r="S32" s="58"/>
      <c r="T32" s="58"/>
      <c r="U32" s="58"/>
      <c r="V32" s="58"/>
      <c r="W32" s="58"/>
      <c r="X32" s="58"/>
      <c r="Y32" s="58"/>
      <c r="Z32" s="58"/>
    </row>
    <row r="33" spans="1:26" ht="11.25" customHeight="1" x14ac:dyDescent="0.2">
      <c r="A33" s="10"/>
      <c r="B33" s="537"/>
      <c r="C33" s="508"/>
      <c r="D33" s="508"/>
      <c r="E33" s="508"/>
      <c r="F33" s="508"/>
      <c r="G33" s="508"/>
      <c r="H33" s="509"/>
      <c r="I33" s="11"/>
      <c r="J33" s="48"/>
      <c r="K33" s="24"/>
      <c r="L33" s="13">
        <f>K33*J33</f>
        <v>0</v>
      </c>
      <c r="M33" s="58"/>
      <c r="N33" s="58"/>
      <c r="O33" s="58"/>
      <c r="P33" s="58"/>
      <c r="Q33" s="58"/>
      <c r="R33" s="58"/>
      <c r="S33" s="58"/>
      <c r="T33" s="58"/>
      <c r="U33" s="58"/>
      <c r="V33" s="58"/>
      <c r="W33" s="58"/>
      <c r="X33" s="58"/>
      <c r="Y33" s="58"/>
      <c r="Z33" s="58"/>
    </row>
    <row r="34" spans="1:26" ht="22.5" customHeight="1" x14ac:dyDescent="0.2">
      <c r="A34" s="10"/>
      <c r="B34" s="537"/>
      <c r="C34" s="508"/>
      <c r="D34" s="508"/>
      <c r="E34" s="508"/>
      <c r="F34" s="508"/>
      <c r="G34" s="508"/>
      <c r="H34" s="509"/>
      <c r="I34" s="11"/>
      <c r="J34" s="48"/>
      <c r="K34" s="24"/>
      <c r="L34" s="13">
        <f>K34*J34</f>
        <v>0</v>
      </c>
      <c r="M34" s="58"/>
      <c r="N34" s="58"/>
      <c r="O34" s="58"/>
      <c r="P34" s="58"/>
      <c r="Q34" s="58"/>
      <c r="R34" s="58"/>
      <c r="S34" s="58"/>
      <c r="T34" s="58"/>
      <c r="U34" s="58"/>
      <c r="V34" s="58"/>
      <c r="W34" s="58"/>
      <c r="X34" s="58"/>
      <c r="Y34" s="58"/>
      <c r="Z34" s="58"/>
    </row>
    <row r="35" spans="1:26" ht="11.25" customHeight="1" x14ac:dyDescent="0.2">
      <c r="A35" s="10"/>
      <c r="B35" s="566"/>
      <c r="C35" s="508"/>
      <c r="D35" s="508"/>
      <c r="E35" s="508"/>
      <c r="F35" s="508"/>
      <c r="G35" s="508"/>
      <c r="H35" s="509"/>
      <c r="I35" s="11"/>
      <c r="J35" s="48"/>
      <c r="K35" s="13"/>
      <c r="L35" s="13"/>
      <c r="M35" s="58"/>
      <c r="N35" s="58"/>
      <c r="O35" s="58"/>
      <c r="P35" s="58"/>
      <c r="Q35" s="58"/>
      <c r="R35" s="58"/>
      <c r="S35" s="58"/>
      <c r="T35" s="58"/>
      <c r="U35" s="58"/>
      <c r="V35" s="58"/>
      <c r="W35" s="58"/>
      <c r="X35" s="58"/>
      <c r="Y35" s="58"/>
      <c r="Z35" s="58"/>
    </row>
    <row r="36" spans="1:26" ht="11.25" customHeight="1" x14ac:dyDescent="0.2">
      <c r="A36" s="10"/>
      <c r="B36" s="537"/>
      <c r="C36" s="508"/>
      <c r="D36" s="508"/>
      <c r="E36" s="508"/>
      <c r="F36" s="508"/>
      <c r="G36" s="508"/>
      <c r="H36" s="509"/>
      <c r="I36" s="11"/>
      <c r="J36" s="49"/>
      <c r="K36" s="50"/>
      <c r="L36" s="13"/>
      <c r="M36" s="58"/>
      <c r="N36" s="58"/>
      <c r="O36" s="58"/>
      <c r="P36" s="58"/>
      <c r="Q36" s="58"/>
      <c r="R36" s="58"/>
      <c r="S36" s="58"/>
      <c r="T36" s="58"/>
      <c r="U36" s="58"/>
      <c r="V36" s="58"/>
      <c r="W36" s="58"/>
      <c r="X36" s="58"/>
      <c r="Y36" s="58"/>
      <c r="Z36" s="58"/>
    </row>
    <row r="37" spans="1:26" ht="11.25" customHeight="1" x14ac:dyDescent="0.2">
      <c r="A37" s="51"/>
      <c r="B37" s="52"/>
      <c r="C37" s="52"/>
      <c r="D37" s="52"/>
      <c r="E37" s="52"/>
      <c r="F37" s="52"/>
      <c r="G37" s="52"/>
      <c r="H37" s="52"/>
      <c r="I37" s="52"/>
      <c r="J37" s="53"/>
      <c r="K37" s="54" t="s">
        <v>38</v>
      </c>
      <c r="L37" s="55">
        <f>SUM(L31:L36)</f>
        <v>0</v>
      </c>
      <c r="M37" s="58"/>
      <c r="N37" s="58"/>
      <c r="O37" s="58"/>
      <c r="P37" s="58"/>
      <c r="Q37" s="58"/>
      <c r="R37" s="58"/>
      <c r="S37" s="58"/>
      <c r="T37" s="58"/>
      <c r="U37" s="58"/>
      <c r="V37" s="58"/>
      <c r="W37" s="58"/>
      <c r="X37" s="58"/>
      <c r="Y37" s="58"/>
      <c r="Z37" s="58"/>
    </row>
    <row r="38" spans="1:26" ht="11.25" customHeight="1" x14ac:dyDescent="0.2">
      <c r="A38" s="565" t="s">
        <v>39</v>
      </c>
      <c r="B38" s="522"/>
      <c r="C38" s="522"/>
      <c r="D38" s="522"/>
      <c r="E38" s="522"/>
      <c r="F38" s="522"/>
      <c r="G38" s="522"/>
      <c r="H38" s="522"/>
      <c r="I38" s="512"/>
      <c r="J38" s="10"/>
      <c r="K38" s="10"/>
      <c r="L38" s="10"/>
      <c r="M38" s="58"/>
      <c r="N38" s="58"/>
      <c r="O38" s="58"/>
      <c r="P38" s="58"/>
      <c r="Q38" s="58"/>
      <c r="R38" s="58"/>
      <c r="S38" s="58"/>
      <c r="T38" s="58"/>
      <c r="U38" s="58"/>
      <c r="V38" s="58"/>
      <c r="W38" s="58"/>
      <c r="X38" s="58"/>
      <c r="Y38" s="58"/>
      <c r="Z38" s="58"/>
    </row>
    <row r="39" spans="1:26" ht="14.25" customHeight="1" x14ac:dyDescent="0.2">
      <c r="A39" s="531"/>
      <c r="B39" s="503"/>
      <c r="C39" s="503"/>
      <c r="D39" s="503"/>
      <c r="E39" s="503"/>
      <c r="F39" s="503"/>
      <c r="G39" s="503"/>
      <c r="H39" s="503"/>
      <c r="I39" s="514"/>
      <c r="J39" s="41" t="s">
        <v>40</v>
      </c>
      <c r="K39" s="10"/>
      <c r="L39" s="56">
        <f>L28+L37</f>
        <v>1483.2</v>
      </c>
      <c r="M39" s="58"/>
      <c r="N39" s="58"/>
      <c r="O39" s="58"/>
      <c r="P39" s="58"/>
      <c r="Q39" s="58"/>
      <c r="R39" s="58"/>
      <c r="S39" s="58"/>
      <c r="T39" s="58"/>
      <c r="U39" s="58"/>
      <c r="V39" s="58"/>
      <c r="W39" s="58"/>
      <c r="X39" s="58"/>
      <c r="Y39" s="58"/>
      <c r="Z39" s="58"/>
    </row>
    <row r="40" spans="1:26" ht="14.25" customHeight="1" x14ac:dyDescent="0.2">
      <c r="A40" s="532"/>
      <c r="B40" s="503"/>
      <c r="C40" s="503"/>
      <c r="D40" s="503"/>
      <c r="E40" s="503"/>
      <c r="F40" s="503"/>
      <c r="G40" s="503"/>
      <c r="H40" s="503"/>
      <c r="I40" s="514"/>
      <c r="J40" s="41" t="s">
        <v>41</v>
      </c>
      <c r="K40" s="57" t="e">
        <f>MEDIÇAO!#REF!</f>
        <v>#REF!</v>
      </c>
      <c r="L40" s="61" t="e">
        <f>L39*K40</f>
        <v>#REF!</v>
      </c>
      <c r="M40" s="58"/>
      <c r="N40" s="58"/>
      <c r="O40" s="58"/>
      <c r="P40" s="58"/>
      <c r="Q40" s="58"/>
      <c r="R40" s="58"/>
      <c r="S40" s="58"/>
      <c r="T40" s="58"/>
      <c r="U40" s="58"/>
      <c r="V40" s="58"/>
      <c r="W40" s="58"/>
      <c r="X40" s="58"/>
      <c r="Y40" s="58"/>
      <c r="Z40" s="58"/>
    </row>
    <row r="41" spans="1:26" ht="14.25" customHeight="1" x14ac:dyDescent="0.2">
      <c r="A41" s="533"/>
      <c r="B41" s="497"/>
      <c r="C41" s="497"/>
      <c r="D41" s="497"/>
      <c r="E41" s="497"/>
      <c r="F41" s="497"/>
      <c r="G41" s="497"/>
      <c r="H41" s="497"/>
      <c r="I41" s="534"/>
      <c r="J41" s="41" t="s">
        <v>42</v>
      </c>
      <c r="K41" s="10"/>
      <c r="L41" s="62" t="e">
        <f>SUM(L39:L40)</f>
        <v>#REF!</v>
      </c>
      <c r="M41" s="58"/>
      <c r="N41" s="58"/>
      <c r="O41" s="58"/>
      <c r="P41" s="58"/>
      <c r="Q41" s="58"/>
      <c r="R41" s="58"/>
      <c r="S41" s="58"/>
      <c r="T41" s="58"/>
      <c r="U41" s="58"/>
      <c r="V41" s="58"/>
      <c r="W41" s="58"/>
      <c r="X41" s="58"/>
      <c r="Y41" s="58"/>
      <c r="Z41" s="58"/>
    </row>
    <row r="42" spans="1:26" ht="11.25" customHeight="1"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1.25" customHeight="1"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1.25" customHeight="1"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1.25" customHeight="1"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1.2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1.25" customHeight="1"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1.25" customHeight="1"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1.25" customHeight="1"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1.25" customHeight="1"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1.2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1.25" customHeight="1"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1.25" customHeight="1"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1.25" customHeight="1"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1.25" customHeight="1"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1.25" customHeight="1"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1.25" customHeight="1"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1.25" customHeigh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1.25" customHeigh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1.25" customHeigh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1.25" customHeigh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1.25" customHeigh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1.25" customHeigh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1.25" customHeigh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1.25" customHeight="1"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1.25" customHeight="1"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1.25" customHeight="1"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1.25" customHeight="1"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1.25" customHeight="1"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1.25" customHeight="1"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1.25" customHeight="1"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1.25" customHeight="1"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1.25" customHeight="1"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1.25" customHeigh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1.25" customHeight="1"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1.25" customHeight="1"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1.25" customHeigh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1.25" customHeigh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1.25" customHeight="1"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1.25" customHeight="1"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1.25" customHeigh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1.25" customHeight="1"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1.25" customHeight="1"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1.25" customHeight="1"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1.25" customHeigh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1.25" customHeight="1"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1.25" customHeight="1"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1.25" customHeigh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1.25" customHeight="1"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1.25" customHeigh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1.25" customHeight="1"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1.25" customHeight="1"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1.25" customHeight="1"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1.25" customHeigh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1.25" customHeight="1"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1.25" customHeight="1"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1.25" customHeigh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1.25" customHeight="1"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1.25" customHeight="1"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1.25" customHeight="1"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1.25" customHeigh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1.25" customHeigh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1.25" customHeight="1"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1.25" customHeigh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1.25" customHeight="1"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1.25" customHeight="1"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1.25" customHeigh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1.25" customHeigh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1.25" customHeigh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1.25" customHeigh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1.25" customHeigh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1.25" customHeigh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1.25" customHeigh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1.25" customHeight="1"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1.25" customHeight="1"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1.25" customHeight="1"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1.25" customHeigh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1.25" customHeight="1"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1.25" customHeight="1"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1.25" customHeigh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1.25" customHeight="1"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1.25" customHeight="1"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1.25" customHeigh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1.25" customHeigh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1.25" customHeigh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1.25" customHeigh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1.25" customHeigh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1.25" customHeigh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1.25" customHeigh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1.25" customHeight="1"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1.25" customHeight="1"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1.25" customHeight="1"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1.25" customHeight="1"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1.25" customHeight="1"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1.25" customHeight="1"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1.25" customHeight="1"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1.25" customHeight="1"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1.25" customHeight="1"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1.25" customHeight="1"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1.25" customHeight="1"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1.25" customHeight="1"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1.25" customHeight="1"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1.25" customHeight="1"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1.25" customHeight="1"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1.25" customHeight="1"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1.25" customHeight="1"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1.25" customHeight="1"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1.25" customHeight="1"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1.25" customHeight="1"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1.25" customHeight="1"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1.25" customHeight="1"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1.25" customHeight="1"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1.25" customHeight="1"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1.25" customHeight="1"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1.25" customHeight="1"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1.25" customHeight="1"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1.25" customHeight="1"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1.25" customHeight="1"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1.25" customHeight="1"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1.25" customHeight="1"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1.25" customHeight="1"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1.25" customHeight="1"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1.25" customHeight="1"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1.25" customHeight="1"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1.25" customHeight="1"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1.25" customHeight="1"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1.25" customHeight="1"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1.25" customHeight="1"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1.25" customHeight="1"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1.25" customHeight="1"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1.25" customHeight="1"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1.25" customHeight="1"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1.25" customHeight="1"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1.25" customHeight="1"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1.25" customHeight="1"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1.25" customHeight="1"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1.25" customHeight="1"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1.25" customHeight="1"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1.25" customHeight="1"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1.25" customHeight="1"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1.25" customHeight="1"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1.25" customHeight="1"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1.25" customHeight="1"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1.25" customHeight="1"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1.25" customHeight="1"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1.25" customHeight="1"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1.25" customHeight="1"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1.25" customHeight="1"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1.25" customHeight="1"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1.25" customHeight="1"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1.25" customHeight="1"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1.25" customHeight="1"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1.25" customHeight="1"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1.25" customHeight="1"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1.25" customHeight="1"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1.25" customHeight="1"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1.25" customHeight="1"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1.25" customHeight="1"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1.25" customHeight="1"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1.25" customHeight="1"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1.25" customHeight="1"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1.25" customHeight="1"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1.25" customHeight="1"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1.25" customHeight="1"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1.25" customHeight="1"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1.25" customHeight="1"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1.25" customHeight="1"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1.25" customHeight="1"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1.25" customHeight="1"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1.25" customHeight="1"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1.25" customHeight="1"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1.25" customHeight="1"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1.25" customHeight="1"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1.25" customHeight="1"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1.25" customHeight="1"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1.25" customHeight="1"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1.25" customHeight="1"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1.25" customHeight="1"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1.25" customHeight="1"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1.25" customHeight="1"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1.25" customHeight="1"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1.25" customHeight="1"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1.25" customHeight="1"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1.25" customHeight="1"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1.25" customHeight="1"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1.25" customHeight="1"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1.25" customHeight="1"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1.25" customHeight="1"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1.25" customHeight="1"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1.25" customHeight="1"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1.25" customHeight="1"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1.25" customHeight="1"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1.25" customHeight="1"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1.25" customHeight="1"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1.25" customHeight="1"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1.25" customHeight="1"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1.25" customHeight="1"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1.25" customHeight="1"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1.25" customHeight="1"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1.25" customHeight="1"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1.25" customHeight="1"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1.25" customHeight="1"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1.25" customHeight="1"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1.25" customHeight="1"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1.25" customHeight="1"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1.25" customHeight="1"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1.25" customHeight="1"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1.25" customHeight="1"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1.25" customHeight="1"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1.25" customHeight="1"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1.25" customHeight="1"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1.25" customHeight="1"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1.25" customHeight="1"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1.25" customHeight="1"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1.25" customHeight="1"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1.25" customHeight="1"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1.25" customHeight="1"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1.25" customHeight="1"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1.25" customHeight="1"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1.25" customHeight="1"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1.25" customHeight="1"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1.25" customHeight="1"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1.25" customHeight="1"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1.25" customHeight="1"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1.25" customHeight="1"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1.25" customHeight="1"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1.25" customHeight="1"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1.25" customHeight="1"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1.25" customHeight="1"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1.25" customHeight="1"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1.25" customHeight="1"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1.25" customHeight="1"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1.25" customHeight="1"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1.25" customHeight="1"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1.25" customHeight="1"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1.25" customHeight="1"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1.25" customHeight="1"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1.25" customHeight="1"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1.25" customHeight="1"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1.25" customHeight="1"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1.25" customHeight="1"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1.25" customHeight="1"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1.25" customHeight="1"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1.25" customHeight="1"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1.25" customHeight="1"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1.25" customHeight="1"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1.25" customHeight="1"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1.25" customHeight="1"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1.25" customHeight="1"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1.25" customHeight="1"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1.25" customHeight="1"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1.25" customHeight="1"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1.25" customHeight="1"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1.25" customHeight="1"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1.25" customHeight="1"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1.25" customHeight="1"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1.25" customHeight="1"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1.25" customHeight="1"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1.25" customHeight="1"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1.25" customHeight="1"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1.25" customHeight="1"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1.25" customHeight="1"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1.25" customHeight="1"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1.25" customHeight="1"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1.25" customHeight="1"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1.25" customHeight="1"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1.25" customHeight="1"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1.25" customHeight="1"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1.25" customHeight="1"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1.25" customHeight="1"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1.25" customHeight="1"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1.25" customHeight="1"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1.25" customHeight="1"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1.25" customHeight="1"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1.25" customHeight="1"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1.25" customHeight="1"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1.25" customHeight="1"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1.25" customHeight="1"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1.25" customHeight="1"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1.25" customHeight="1"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1.25" customHeight="1"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1.25" customHeight="1"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1.25" customHeight="1"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1.25" customHeight="1"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1.25" customHeight="1"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1.25" customHeight="1"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1.25" customHeight="1"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1.25" customHeight="1"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1.25" customHeight="1"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1.25" customHeight="1"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1.25" customHeight="1"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1.25" customHeight="1"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1.25" customHeight="1"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1.25" customHeight="1"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1.25" customHeight="1"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1.25" customHeight="1"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1.25" customHeight="1"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1.25" customHeight="1"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1.25" customHeight="1"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1.25" customHeight="1"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1.25" customHeight="1"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1.25" customHeight="1"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1.25" customHeight="1"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1.25" customHeight="1"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1.25" customHeight="1"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1.25" customHeight="1"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1.25" customHeight="1"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1.25" customHeight="1"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1.25" customHeight="1"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1.25" customHeight="1"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1.25" customHeight="1"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1.25" customHeight="1"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1.25" customHeight="1"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1.25" customHeight="1"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1.25" customHeight="1"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1.25" customHeight="1"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1.25" customHeight="1"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1.25" customHeight="1"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1.25" customHeight="1"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1.25" customHeight="1"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1.25" customHeight="1"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1.25" customHeight="1"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1.25" customHeight="1"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1.25" customHeight="1"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1.25" customHeight="1"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1.25" customHeight="1"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1.25" customHeight="1"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1.25" customHeight="1"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1.25" customHeight="1"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1.25" customHeight="1"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1.25" customHeight="1"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1.25" customHeight="1"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1.25" customHeight="1"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1.25" customHeight="1"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1.25" customHeight="1"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1.25" customHeight="1"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1.25" customHeight="1"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1.25" customHeight="1"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1.25" customHeight="1"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1.25" customHeight="1"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1.25" customHeight="1"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1.25" customHeight="1"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1.25" customHeight="1"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1.25" customHeight="1"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1.25" customHeight="1"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1.25" customHeight="1"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1.25" customHeight="1"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1.25" customHeight="1"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1.25" customHeight="1"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1.25" customHeight="1"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1.25" customHeight="1"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1.25" customHeight="1"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1.25" customHeight="1"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1.25" customHeight="1"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1.25" customHeight="1"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1.25" customHeight="1"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1.25" customHeight="1"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1.25" customHeight="1"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1.25" customHeight="1"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1.25" customHeight="1"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1.25" customHeight="1"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1.25" customHeight="1"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1.25" customHeight="1"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1.25" customHeight="1"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1.25" customHeight="1"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1.25" customHeight="1"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1.25" customHeight="1"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1.25" customHeight="1"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1.25" customHeight="1"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1.25" customHeight="1"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1.25" customHeight="1"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1.25" customHeight="1"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1.25" customHeight="1"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1.25" customHeight="1"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1.25" customHeight="1"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1.25" customHeight="1"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1.25" customHeight="1"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1.25" customHeight="1"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1.25" customHeight="1"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1.25" customHeight="1"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1.25" customHeight="1"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1.25" customHeight="1"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1.25" customHeight="1"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1.25" customHeight="1"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1.25" customHeight="1"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1.25" customHeight="1"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1.25" customHeight="1"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1.25" customHeight="1"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1.25" customHeight="1"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1.25" customHeight="1"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1.25" customHeight="1"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1.25" customHeight="1"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1.25" customHeight="1"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1.25" customHeight="1"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1.25" customHeight="1"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1.25" customHeight="1"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1.25" customHeight="1"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1.25" customHeight="1"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1.25" customHeight="1"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1.25" customHeight="1"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1.25" customHeight="1"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1.25" customHeight="1"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1.25" customHeight="1"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1.25" customHeight="1"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1.25" customHeight="1"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1.25" customHeight="1"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1.25" customHeight="1"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1.25" customHeight="1"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1.25" customHeight="1"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1.25" customHeight="1"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1.25" customHeight="1"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1.25" customHeight="1"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1.25" customHeight="1"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1.25" customHeight="1"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1.25" customHeight="1"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1.25" customHeight="1"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1.25" customHeight="1"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1.25" customHeight="1"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1.25" customHeight="1"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1.25" customHeight="1"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1.25" customHeight="1"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1.25" customHeight="1"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1.25" customHeight="1"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1.25" customHeight="1"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1.25" customHeight="1"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1.25" customHeight="1"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1.25" customHeight="1"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1.25" customHeight="1"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1.25" customHeight="1"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1.25" customHeight="1"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1.25" customHeight="1"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1.25" customHeight="1"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1.25" customHeight="1"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1.25" customHeight="1"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1.25" customHeight="1"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1.25" customHeight="1"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1.25" customHeight="1"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1.25" customHeight="1"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1.25" customHeight="1"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1.25" customHeight="1"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1.25" customHeight="1"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1.25" customHeight="1"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1.25" customHeight="1"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1.25" customHeight="1"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1.25" customHeight="1"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1.25" customHeight="1"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1.25" customHeight="1"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1.25" customHeight="1"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1.25" customHeight="1"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1.25" customHeight="1"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1.25" customHeight="1"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1.25" customHeight="1"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1.25" customHeight="1"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1.25" customHeight="1"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1.25" customHeight="1"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1.25" customHeight="1"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1.25" customHeight="1"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1.25" customHeight="1"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1.25" customHeight="1"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1.25" customHeight="1"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1.25" customHeight="1"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1.25" customHeight="1"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1.25" customHeight="1"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1.25" customHeight="1"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1.25" customHeight="1"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1.25" customHeight="1"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1.25" customHeight="1"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1.25" customHeight="1"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1.25" customHeight="1"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1.25" customHeight="1"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1.25" customHeight="1"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1.25" customHeight="1"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1.25" customHeight="1"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1.25" customHeight="1"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1.25" customHeight="1"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1.25" customHeight="1"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1.25" customHeight="1"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1.25" customHeight="1"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1.25" customHeight="1"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1.25" customHeight="1"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1.25" customHeight="1"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1.25" customHeight="1"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1.25" customHeight="1"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1.25" customHeight="1"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1.25" customHeight="1"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1.25" customHeight="1"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1.25" customHeight="1"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1.25" customHeight="1"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1.25" customHeight="1"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1.25" customHeight="1"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1.25" customHeight="1"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1.25" customHeight="1"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1.25" customHeight="1"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1.25" customHeight="1"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1.25" customHeight="1"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1.25" customHeight="1"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1.25" customHeight="1"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1.25" customHeight="1"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1.25" customHeight="1"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1.25" customHeight="1"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1.25" customHeight="1"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1.25" customHeight="1"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1.25" customHeight="1"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1.25" customHeight="1"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1.25" customHeight="1"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1.25" customHeight="1"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1.25" customHeight="1"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1.25" customHeight="1"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1.25" customHeight="1"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1.25" customHeight="1"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1.25" customHeight="1"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1.25" customHeight="1"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1.25" customHeight="1"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1.25" customHeight="1"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1.25" customHeight="1"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1.25" customHeight="1"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1.25" customHeight="1"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1.25" customHeight="1"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1.25" customHeight="1"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1.25" customHeight="1"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1.25" customHeight="1"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1.25" customHeight="1"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1.25" customHeight="1"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1.25" customHeight="1"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1.25" customHeight="1"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1.25" customHeight="1"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1.25" customHeight="1"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1.25" customHeight="1"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1.25" customHeight="1"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1.25" customHeight="1"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1.25" customHeight="1"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1.25" customHeight="1"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1.25" customHeight="1"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1.25" customHeight="1"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1.25" customHeight="1"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1.25" customHeight="1"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1.25" customHeight="1"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1.25" customHeight="1"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1.25" customHeight="1"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1.25" customHeight="1"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1.25" customHeight="1"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1.25" customHeight="1"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1.25" customHeight="1"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1.25" customHeight="1"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1.25" customHeight="1"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1.25" customHeight="1"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1.25" customHeight="1"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1.25" customHeight="1"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1.25" customHeight="1"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1.25" customHeight="1"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1.25" customHeight="1"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1.25" customHeight="1"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1.25" customHeight="1"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1.25" customHeight="1"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1.25" customHeight="1"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1.25" customHeight="1"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1.25" customHeight="1"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1.25" customHeight="1"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1.25" customHeight="1"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1.25" customHeight="1"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1.25" customHeight="1"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1.25" customHeight="1"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1.25" customHeight="1"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1.25" customHeight="1"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1.25" customHeight="1"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1.25" customHeight="1"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1.25" customHeight="1"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1.25" customHeight="1"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1.25" customHeight="1"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1.25" customHeight="1"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1.25" customHeight="1"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1.25" customHeight="1"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1.25" customHeight="1"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1.25" customHeight="1"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1.25" customHeight="1"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1.25" customHeight="1"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1.25" customHeight="1"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1.25" customHeight="1"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1.25" customHeight="1"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1.25" customHeight="1"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1.25" customHeight="1"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1.25" customHeight="1"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1.25" customHeight="1"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1.25" customHeight="1"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1.25" customHeight="1"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1.25" customHeight="1"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1.25" customHeight="1"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1.25" customHeight="1"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1.25" customHeight="1"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1.25" customHeight="1"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1.25" customHeight="1"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1.25" customHeight="1"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1.25" customHeight="1"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1.25" customHeight="1"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1.25" customHeight="1"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1.25" customHeight="1"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1.25" customHeight="1"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1.25" customHeight="1"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1.25" customHeight="1"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1.25" customHeight="1"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1.25" customHeight="1"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1.25" customHeight="1"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1.25" customHeight="1"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1.25" customHeight="1"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1.25" customHeight="1"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1.25" customHeight="1"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1.25" customHeight="1"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1.25" customHeight="1"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1.25" customHeight="1"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1.25" customHeight="1"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1.25" customHeight="1"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1.25" customHeight="1"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1.25" customHeight="1"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1.25" customHeight="1"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1.25" customHeight="1"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1.25" customHeight="1"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1.25" customHeight="1"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1.25" customHeight="1"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1.25" customHeight="1"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1.25" customHeight="1"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1.25" customHeight="1"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1.25" customHeight="1"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1.25" customHeight="1"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1.25" customHeight="1"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1.25" customHeight="1"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1.25" customHeight="1"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1.25" customHeight="1"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1.25" customHeight="1"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1.25" customHeight="1"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1.25" customHeight="1"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1.25" customHeight="1"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1.25" customHeight="1"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1.25" customHeight="1"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1.25" customHeight="1"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1.25" customHeight="1"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1.25" customHeight="1"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1.25" customHeight="1"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1.25" customHeight="1"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1.25" customHeight="1"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1.25" customHeight="1"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1.25" customHeight="1"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1.25" customHeight="1"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1.25" customHeight="1"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1.25" customHeight="1"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1.25" customHeight="1"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1.25" customHeight="1"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1.25" customHeight="1"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1.25" customHeight="1"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1.25" customHeight="1"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1.25" customHeight="1"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1.25" customHeight="1"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1.25" customHeight="1"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1.25" customHeight="1"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1.25" customHeight="1"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1.25" customHeight="1"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1.25" customHeight="1"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1.25" customHeight="1"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1.25" customHeight="1"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1.25" customHeight="1"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1.25" customHeight="1"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1.25" customHeight="1"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1.25" customHeight="1"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1.25" customHeight="1"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1.25" customHeight="1"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1.25" customHeight="1"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1.25" customHeight="1"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1.25" customHeight="1"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1.25" customHeight="1"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1.25" customHeight="1"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1.25" customHeight="1"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1.25" customHeight="1"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1.25" customHeight="1"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1.25" customHeight="1"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1.25" customHeight="1"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1.25" customHeight="1"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1.25" customHeight="1"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1.25" customHeight="1"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1.25" customHeight="1"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1.25" customHeight="1"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1.25" customHeight="1"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1.25" customHeight="1"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1.25" customHeight="1"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1.25" customHeight="1"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1.25" customHeight="1"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1.25" customHeight="1"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1.25" customHeight="1"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1.25" customHeight="1"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1.25" customHeight="1"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1.25" customHeight="1"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1.25" customHeight="1"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1.25" customHeight="1"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1.25" customHeight="1"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1.25" customHeight="1"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1.25" customHeight="1"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1.25" customHeight="1"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1.25" customHeight="1"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1.25" customHeight="1"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1.25" customHeight="1"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1.25" customHeight="1"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1.25" customHeight="1"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1.25" customHeight="1"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1.25" customHeight="1"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1.25" customHeight="1"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1.25" customHeight="1"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1.25" customHeight="1"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1.25" customHeight="1"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1.25" customHeight="1"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1.25" customHeight="1"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1.25" customHeight="1"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1.25" customHeight="1"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1.25" customHeight="1"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1.25" customHeight="1"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1.25" customHeight="1"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1.25" customHeight="1"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1.25" customHeight="1"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1.25" customHeight="1"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1.25" customHeight="1"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1.25" customHeight="1"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1.25" customHeight="1"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1.25" customHeight="1"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1.25" customHeight="1"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1.25" customHeight="1"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1.25" customHeight="1"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1.25" customHeight="1"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1.25" customHeight="1"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1.25" customHeight="1"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1.25" customHeight="1"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1.25" customHeight="1"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1.25" customHeight="1"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1.25" customHeight="1"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1.25" customHeight="1"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1.25" customHeight="1"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1.25" customHeight="1"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1.25" customHeight="1"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1.25" customHeight="1"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1.25" customHeight="1"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1.25" customHeight="1"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1.25" customHeight="1"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1.25" customHeight="1"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1.25" customHeight="1"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1.25" customHeight="1"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1.25" customHeight="1"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1.25" customHeight="1"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1.25" customHeight="1"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1.25" customHeight="1"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1.25" customHeight="1"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1.25" customHeight="1"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1.25" customHeight="1"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1.25" customHeight="1"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1.25" customHeight="1"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1.25" customHeight="1"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1.25" customHeight="1"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1.25" customHeight="1"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1.25" customHeight="1"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1.25" customHeight="1"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1.25" customHeight="1"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1.25" customHeight="1"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1.25" customHeight="1"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1.25" customHeight="1"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1.25" customHeight="1"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1.25" customHeight="1"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1.25" customHeight="1"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1.25" customHeight="1"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1.25" customHeight="1"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1.25" customHeight="1"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1.25" customHeight="1"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1.25" customHeight="1"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1.25" customHeight="1"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1.25" customHeight="1"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1.25" customHeight="1"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1.25" customHeight="1"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1.25" customHeight="1"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1.25" customHeight="1"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1.25" customHeight="1"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1.25" customHeight="1"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1.25" customHeight="1"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1.25" customHeight="1"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1.25" customHeight="1"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1.25" customHeight="1"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1.25" customHeight="1"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1.25" customHeight="1"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1.25" customHeight="1"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1.25" customHeight="1"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1.25" customHeight="1"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1.25" customHeight="1"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1.25" customHeight="1"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1.25" customHeight="1"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1.25" customHeight="1"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1.25" customHeight="1"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1.25" customHeight="1"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1.25" customHeight="1"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1.25" customHeight="1"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1.25" customHeight="1"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1.25" customHeight="1"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1.25" customHeight="1"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1.25" customHeight="1"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1.25" customHeight="1"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1.25" customHeight="1"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1.25" customHeight="1"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1.25" customHeight="1"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1.25" customHeight="1"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1.25" customHeight="1"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1.25" customHeight="1"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1.25" customHeight="1"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1.25" customHeight="1"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1.25" customHeight="1"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1.25" customHeight="1"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1.25" customHeight="1"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1.25" customHeight="1"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1.25" customHeight="1"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1.25" customHeight="1"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1.25" customHeight="1"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1.25" customHeight="1"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1.25" customHeight="1"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1.25" customHeight="1"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1.25" customHeight="1"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1.25" customHeight="1"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1.25" customHeight="1"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1.25" customHeight="1"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1.25" customHeight="1"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1.25" customHeight="1"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1.25" customHeight="1"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1.25" customHeight="1"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1.25" customHeight="1"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1.25" customHeight="1"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1.25" customHeight="1"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1.25" customHeight="1"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1.25" customHeight="1"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1.25" customHeight="1"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1.25" customHeight="1"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1.25" customHeight="1"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1.25" customHeight="1"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1.25" customHeight="1"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1.25" customHeight="1"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1.25" customHeight="1"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1.25" customHeight="1"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1.25" customHeight="1"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1.25" customHeight="1"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1.25" customHeight="1"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1.25" customHeight="1"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1.25" customHeight="1"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1.25" customHeight="1"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1.25" customHeight="1"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1.25" customHeight="1"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1.25" customHeight="1"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1.25" customHeight="1"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1.25" customHeight="1"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1.25" customHeight="1"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1.25" customHeight="1"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1.25" customHeight="1"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1.25" customHeight="1"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1.25" customHeight="1"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1.25" customHeight="1"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1.25" customHeight="1"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1.25" customHeight="1"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1.25" customHeight="1"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1.25" customHeight="1"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1.25" customHeight="1"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1.25" customHeight="1"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1.25" customHeight="1"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1.25" customHeight="1"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1.25" customHeight="1"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1.25" customHeight="1"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1.25" customHeight="1"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1.25" customHeight="1"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1.25" customHeight="1"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1.25" customHeight="1"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1.25" customHeight="1"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1.25" customHeight="1"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1.25" customHeight="1"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1.25" customHeight="1"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1.25" customHeight="1"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1.25" customHeight="1"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1.25" customHeight="1"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1.25" customHeight="1"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1.25" customHeight="1"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1.25" customHeight="1"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1.25" customHeight="1"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1.25" customHeight="1"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1.25" customHeight="1"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1.25" customHeight="1"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1.25" customHeight="1"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1.25" customHeight="1"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1.25" customHeight="1"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1.25" customHeight="1"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1.25" customHeight="1"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1.25" customHeight="1"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1.25" customHeight="1"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1.25" customHeight="1"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1.25" customHeight="1"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1.25" customHeight="1"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1.25" customHeight="1"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1.25" customHeight="1"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1.25" customHeight="1"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1.25" customHeight="1"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1.25" customHeight="1"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1.25" customHeight="1"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1.25" customHeight="1"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1.25" customHeight="1"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1.25" customHeight="1"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1.25" customHeight="1"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1.25" customHeight="1"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1.25" customHeight="1"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1.25" customHeight="1"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1.25" customHeight="1"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1.25" customHeight="1"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1.25" customHeight="1"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1.25" customHeight="1"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1.25" customHeight="1"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1.25" customHeight="1"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1.25" customHeight="1"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1.25" customHeight="1"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1.25" customHeight="1"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1.25" customHeight="1"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1.25" customHeight="1"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1.25" customHeight="1"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1.25" customHeight="1"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1.25" customHeight="1"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1.25" customHeight="1"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1.25" customHeight="1"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1.25" customHeight="1"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1.25" customHeight="1"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1.25" customHeight="1"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1.25" customHeight="1"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1.25" customHeight="1"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1.25" customHeight="1"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1.25" customHeight="1"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1.25" customHeight="1"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1.25" customHeight="1"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1.25" customHeight="1"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1.25" customHeight="1"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1.25" customHeight="1"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1.25" customHeight="1"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1.25" customHeight="1"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1.25" customHeight="1"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1.25" customHeight="1"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1.25" customHeight="1"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1.25" customHeight="1"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1.25" customHeight="1"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1.25" customHeight="1"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1.25" customHeight="1"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1.25" customHeight="1"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1.25" customHeight="1"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1.25" customHeight="1"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1.25" customHeight="1"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1.25" customHeight="1"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1.25" customHeight="1"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1.25" customHeight="1"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1.25" customHeight="1"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1.25" customHeight="1"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1.25" customHeight="1"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1.25" customHeight="1"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1.25" customHeight="1"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1.25" customHeight="1"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1.25" customHeight="1"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1.25" customHeight="1"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1.25" customHeight="1"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1.25" customHeight="1"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1.25" customHeight="1"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1.25" customHeight="1"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9">
    <mergeCell ref="B9:E9"/>
    <mergeCell ref="B10:E10"/>
    <mergeCell ref="B11:E11"/>
    <mergeCell ref="B16:H16"/>
    <mergeCell ref="K30:K31"/>
    <mergeCell ref="J30:J31"/>
    <mergeCell ref="I30:I31"/>
    <mergeCell ref="B18:H18"/>
    <mergeCell ref="B20:H20"/>
    <mergeCell ref="B19:H19"/>
    <mergeCell ref="A1:L2"/>
    <mergeCell ref="F6:F7"/>
    <mergeCell ref="K6:K7"/>
    <mergeCell ref="J6:J7"/>
    <mergeCell ref="I6:I7"/>
    <mergeCell ref="B6:E7"/>
    <mergeCell ref="B8:E8"/>
    <mergeCell ref="G6:G7"/>
    <mergeCell ref="H6:H7"/>
    <mergeCell ref="A5:B5"/>
    <mergeCell ref="A6:A7"/>
    <mergeCell ref="E4:K5"/>
    <mergeCell ref="A4:B4"/>
    <mergeCell ref="A39:I41"/>
    <mergeCell ref="A14:A15"/>
    <mergeCell ref="B14:H15"/>
    <mergeCell ref="J14:J15"/>
    <mergeCell ref="I14:I15"/>
    <mergeCell ref="B33:H33"/>
    <mergeCell ref="A30:A31"/>
    <mergeCell ref="B21:H21"/>
    <mergeCell ref="A38:I38"/>
    <mergeCell ref="B36:H36"/>
    <mergeCell ref="B35:H35"/>
    <mergeCell ref="B34:H34"/>
    <mergeCell ref="A23:H25"/>
    <mergeCell ref="B32:H32"/>
    <mergeCell ref="B30:H31"/>
    <mergeCell ref="B17:H17"/>
  </mergeCells>
  <conditionalFormatting sqref="L5 A8:E11 L8:L11 A16:L21 B32:H36 L32:L36 L42">
    <cfRule type="cellIs" dxfId="26" priority="1" operator="equal">
      <formula>0</formula>
    </cfRule>
  </conditionalFormatting>
  <conditionalFormatting sqref="B32:L35">
    <cfRule type="cellIs" dxfId="25" priority="2" operator="equal">
      <formula>0</formula>
    </cfRule>
  </conditionalFormatting>
  <conditionalFormatting sqref="A8:E10 L8:L10">
    <cfRule type="cellIs" dxfId="24" priority="3" operator="equal">
      <formula>0</formula>
    </cfRule>
  </conditionalFormatting>
  <conditionalFormatting sqref="A16:L19">
    <cfRule type="cellIs" dxfId="23" priority="4" operator="equal">
      <formula>0</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18</vt:i4>
      </vt:variant>
      <vt:variant>
        <vt:lpstr>Intervalos nomeados</vt:lpstr>
      </vt:variant>
      <vt:variant>
        <vt:i4>7</vt:i4>
      </vt:variant>
    </vt:vector>
  </HeadingPairs>
  <TitlesOfParts>
    <vt:vector size="25" baseType="lpstr">
      <vt:lpstr>MEDIÇAO</vt:lpstr>
      <vt:lpstr>curvaABC</vt:lpstr>
      <vt:lpstr>Cronograma</vt:lpstr>
      <vt:lpstr>Cotações</vt:lpstr>
      <vt:lpstr>CP-01</vt:lpstr>
      <vt:lpstr>CP_02</vt:lpstr>
      <vt:lpstr>CP_03</vt:lpstr>
      <vt:lpstr>CP_04</vt:lpstr>
      <vt:lpstr>CP_05</vt:lpstr>
      <vt:lpstr>CP_06</vt:lpstr>
      <vt:lpstr> CP_07</vt:lpstr>
      <vt:lpstr>CP-08</vt:lpstr>
      <vt:lpstr>CP-09</vt:lpstr>
      <vt:lpstr>CP-10</vt:lpstr>
      <vt:lpstr>PREÇO CHEIO</vt:lpstr>
      <vt:lpstr>PREÇO CHEIO CRONOGRAMA</vt:lpstr>
      <vt:lpstr>Planilha Orçamentária</vt:lpstr>
      <vt:lpstr>Cronograma Físico Financeiro</vt:lpstr>
      <vt:lpstr>Cronograma!Area_de_impressao</vt:lpstr>
      <vt:lpstr>'Cronograma Físico Financeiro'!Area_de_impressao</vt:lpstr>
      <vt:lpstr>MEDIÇAO!Area_de_impressao</vt:lpstr>
      <vt:lpstr>'Planilha Orçamentária'!Area_de_impressao</vt:lpstr>
      <vt:lpstr>'PREÇO CHEIO'!Area_de_impressao</vt:lpstr>
      <vt:lpstr>'PREÇO CHEIO CRONOGRAMA'!Area_de_impressao</vt:lpstr>
      <vt:lpstr>MEDIÇAO!Titulos_de_impressao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deneb bejar</dc:creator>
  <cp:lastModifiedBy>PPO-USER</cp:lastModifiedBy>
  <cp:lastPrinted>2021-10-26T16:41:10Z</cp:lastPrinted>
  <dcterms:created xsi:type="dcterms:W3CDTF">2017-10-02T11:10:36Z</dcterms:created>
  <dcterms:modified xsi:type="dcterms:W3CDTF">2021-11-10T10:42:48Z</dcterms:modified>
</cp:coreProperties>
</file>